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/>
  <mc:AlternateContent xmlns:mc="http://schemas.openxmlformats.org/markup-compatibility/2006">
    <mc:Choice Requires="x15">
      <x15ac:absPath xmlns:x15ac="http://schemas.microsoft.com/office/spreadsheetml/2010/11/ac" url="/Users/brandensoo/Downloads/USC/FALL 2024 CLASSES/FBE 421 FINANCIAL VALUATION AND ANALYSIS/BUFFALO WILD WINGS LBO/"/>
    </mc:Choice>
  </mc:AlternateContent>
  <xr:revisionPtr revIDLastSave="0" documentId="13_ncr:1_{2D991607-6520-CA4B-95A8-08EE591CE3F2}" xr6:coauthVersionLast="47" xr6:coauthVersionMax="47" xr10:uidLastSave="{00000000-0000-0000-0000-000000000000}"/>
  <bookViews>
    <workbookView xWindow="0" yWindow="500" windowWidth="23240" windowHeight="12560" tabRatio="998" firstSheet="2" activeTab="5" xr2:uid="{00000000-000D-0000-FFFF-FFFF00000000}"/>
  </bookViews>
  <sheets>
    <sheet name="Title Page" sheetId="35" r:id="rId1"/>
    <sheet name="Ex 2 - Income Statement" sheetId="2" r:id="rId2"/>
    <sheet name="Ex 3 - Balance Sheet" sheetId="3" r:id="rId3"/>
    <sheet name="Ex 8 - Stock Performance" sheetId="30" r:id="rId4"/>
    <sheet name="Ex 9 - Perf Metrics" sheetId="28" r:id="rId5"/>
    <sheet name="Ex 10 - Forecast Assumptions " sheetId="33" r:id="rId6"/>
    <sheet name="Ex 10 - Proj. Income Statement" sheetId="32" r:id="rId7"/>
    <sheet name="Ex 11 - Multiples" sheetId="24" r:id="rId8"/>
    <sheet name="Ex 12 - Debt Schedule" sheetId="21" r:id="rId9"/>
    <sheet name="Ex 13 - Transaction Comps" sheetId="19" r:id="rId10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43329.728125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4">'Ex 9 - Perf Metrics'!#REF!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H26" i="2" s="1"/>
  <c r="H33" i="2"/>
  <c r="C18" i="2"/>
  <c r="C19" i="2" s="1"/>
  <c r="C33" i="2"/>
  <c r="H39" i="33"/>
  <c r="G39" i="33"/>
  <c r="F39" i="33"/>
  <c r="E39" i="33"/>
  <c r="H32" i="33"/>
  <c r="H23" i="33"/>
  <c r="H15" i="32" s="1"/>
  <c r="G23" i="33"/>
  <c r="G15" i="32" s="1"/>
  <c r="F23" i="33"/>
  <c r="F15" i="32" s="1"/>
  <c r="E23" i="33"/>
  <c r="E15" i="32"/>
  <c r="E17" i="32" s="1"/>
  <c r="E18" i="32" s="1"/>
  <c r="D23" i="33"/>
  <c r="D15" i="32"/>
  <c r="H22" i="33"/>
  <c r="H11" i="32" s="1"/>
  <c r="G22" i="33"/>
  <c r="G11" i="32" s="1"/>
  <c r="F22" i="33"/>
  <c r="F11" i="32" s="1"/>
  <c r="E22" i="33"/>
  <c r="E11" i="32"/>
  <c r="E13" i="32" s="1"/>
  <c r="D22" i="33"/>
  <c r="D11" i="32" s="1"/>
  <c r="H20" i="33"/>
  <c r="G20" i="33"/>
  <c r="F20" i="33"/>
  <c r="E20" i="33"/>
  <c r="D20" i="33"/>
  <c r="H14" i="33"/>
  <c r="G14" i="33"/>
  <c r="F14" i="33"/>
  <c r="E14" i="33"/>
  <c r="D14" i="33"/>
  <c r="H16" i="32"/>
  <c r="G16" i="32"/>
  <c r="F16" i="32"/>
  <c r="E16" i="32"/>
  <c r="D16" i="32"/>
  <c r="H12" i="32"/>
  <c r="G12" i="32"/>
  <c r="F12" i="32"/>
  <c r="E12" i="32"/>
  <c r="D12" i="32"/>
  <c r="F10" i="21"/>
  <c r="H10" i="21" s="1"/>
  <c r="H26" i="28"/>
  <c r="H29" i="28" s="1"/>
  <c r="G26" i="28"/>
  <c r="G27" i="28" s="1"/>
  <c r="F26" i="28"/>
  <c r="E26" i="28"/>
  <c r="D26" i="28"/>
  <c r="C26" i="28"/>
  <c r="C29" i="28" s="1"/>
  <c r="H27" i="28"/>
  <c r="G30" i="2"/>
  <c r="F30" i="2"/>
  <c r="E30" i="2"/>
  <c r="D30" i="2"/>
  <c r="C30" i="2"/>
  <c r="H23" i="2"/>
  <c r="C31" i="33"/>
  <c r="H25" i="2"/>
  <c r="C32" i="33" s="1"/>
  <c r="E16" i="3"/>
  <c r="D16" i="3"/>
  <c r="C16" i="3"/>
  <c r="H25" i="28"/>
  <c r="G25" i="28"/>
  <c r="F25" i="28"/>
  <c r="E25" i="28"/>
  <c r="D25" i="28"/>
  <c r="H23" i="28"/>
  <c r="G23" i="28"/>
  <c r="F23" i="28"/>
  <c r="E23" i="28"/>
  <c r="D23" i="28"/>
  <c r="D7" i="28"/>
  <c r="E7" i="28" s="1"/>
  <c r="F7" i="28" s="1"/>
  <c r="G7" i="28" s="1"/>
  <c r="H14" i="2"/>
  <c r="G14" i="2"/>
  <c r="F14" i="2"/>
  <c r="E14" i="2"/>
  <c r="H12" i="2"/>
  <c r="G12" i="2"/>
  <c r="F12" i="2"/>
  <c r="E12" i="2"/>
  <c r="D14" i="2"/>
  <c r="D12" i="2"/>
  <c r="H21" i="2"/>
  <c r="C30" i="33" s="1"/>
  <c r="H19" i="2"/>
  <c r="C29" i="33" s="1"/>
  <c r="H16" i="2"/>
  <c r="H30" i="2"/>
  <c r="C33" i="33"/>
  <c r="H9" i="21"/>
  <c r="D10" i="2"/>
  <c r="E10" i="2" s="1"/>
  <c r="F10" i="2" s="1"/>
  <c r="G10" i="2" s="1"/>
  <c r="D33" i="2"/>
  <c r="E33" i="2"/>
  <c r="F33" i="2"/>
  <c r="G33" i="2"/>
  <c r="G35" i="2" s="1"/>
  <c r="G36" i="2" s="1"/>
  <c r="C16" i="2"/>
  <c r="E16" i="2"/>
  <c r="F16" i="2"/>
  <c r="G16" i="2"/>
  <c r="D16" i="2"/>
  <c r="G26" i="2"/>
  <c r="F26" i="2"/>
  <c r="F35" i="2" s="1"/>
  <c r="F36" i="2" s="1"/>
  <c r="E26" i="2"/>
  <c r="E35" i="2" s="1"/>
  <c r="E36" i="2" s="1"/>
  <c r="D26" i="2"/>
  <c r="D27" i="2" s="1"/>
  <c r="G27" i="2"/>
  <c r="G25" i="2"/>
  <c r="F25" i="2"/>
  <c r="E25" i="2"/>
  <c r="D25" i="2"/>
  <c r="C25" i="2"/>
  <c r="G23" i="2"/>
  <c r="F23" i="2"/>
  <c r="E23" i="2"/>
  <c r="D23" i="2"/>
  <c r="C23" i="2"/>
  <c r="G19" i="2"/>
  <c r="F19" i="2"/>
  <c r="E19" i="2"/>
  <c r="D19" i="2"/>
  <c r="G21" i="2"/>
  <c r="F21" i="2"/>
  <c r="E21" i="2"/>
  <c r="D21" i="2"/>
  <c r="C21" i="2"/>
  <c r="F32" i="32" l="1"/>
  <c r="F13" i="32"/>
  <c r="E27" i="2"/>
  <c r="D17" i="32"/>
  <c r="D18" i="32" s="1"/>
  <c r="F17" i="32"/>
  <c r="F18" i="32" s="1"/>
  <c r="D27" i="28"/>
  <c r="D29" i="28"/>
  <c r="E27" i="28"/>
  <c r="F27" i="2"/>
  <c r="D35" i="2"/>
  <c r="D36" i="2" s="1"/>
  <c r="F27" i="28"/>
  <c r="G17" i="32"/>
  <c r="G18" i="32" s="1"/>
  <c r="H17" i="32"/>
  <c r="H18" i="32" s="1"/>
  <c r="D13" i="32"/>
  <c r="D32" i="32"/>
  <c r="E25" i="32"/>
  <c r="E23" i="32"/>
  <c r="E19" i="32"/>
  <c r="E24" i="32"/>
  <c r="E22" i="32"/>
  <c r="F19" i="32"/>
  <c r="G13" i="32"/>
  <c r="G32" i="32"/>
  <c r="H32" i="32"/>
  <c r="H13" i="32"/>
  <c r="H27" i="2"/>
  <c r="H35" i="2"/>
  <c r="E29" i="28"/>
  <c r="E32" i="32"/>
  <c r="C26" i="2"/>
  <c r="F29" i="28"/>
  <c r="G29" i="28"/>
  <c r="F25" i="32"/>
  <c r="F23" i="32"/>
  <c r="F24" i="32" l="1"/>
  <c r="F22" i="32"/>
  <c r="C27" i="2"/>
  <c r="C35" i="2"/>
  <c r="C36" i="2" s="1"/>
  <c r="F28" i="32"/>
  <c r="F26" i="32"/>
  <c r="E26" i="32"/>
  <c r="E28" i="32"/>
  <c r="G23" i="32"/>
  <c r="G19" i="32"/>
  <c r="G24" i="32"/>
  <c r="G22" i="32"/>
  <c r="G25" i="32"/>
  <c r="H19" i="32"/>
  <c r="H22" i="32"/>
  <c r="H25" i="32"/>
  <c r="H23" i="32"/>
  <c r="H24" i="32"/>
  <c r="D19" i="32"/>
  <c r="D24" i="32"/>
  <c r="D25" i="32"/>
  <c r="D23" i="32"/>
  <c r="D22" i="32"/>
  <c r="H36" i="2"/>
  <c r="C33" i="32"/>
  <c r="C34" i="32" s="1"/>
  <c r="C29" i="32"/>
  <c r="C30" i="32" s="1"/>
  <c r="E27" i="32" l="1"/>
  <c r="E29" i="32"/>
  <c r="F27" i="32"/>
  <c r="F29" i="32"/>
  <c r="H26" i="32"/>
  <c r="H28" i="32"/>
  <c r="G28" i="32"/>
  <c r="G26" i="32"/>
  <c r="D28" i="32"/>
  <c r="D26" i="32"/>
  <c r="F30" i="32" l="1"/>
  <c r="F33" i="32"/>
  <c r="F34" i="32" s="1"/>
  <c r="G27" i="32"/>
  <c r="G29" i="32"/>
  <c r="H29" i="32"/>
  <c r="H27" i="32"/>
  <c r="D27" i="32"/>
  <c r="D29" i="32"/>
  <c r="E30" i="32"/>
  <c r="E33" i="32"/>
  <c r="E34" i="32" s="1"/>
  <c r="D30" i="32" l="1"/>
  <c r="D33" i="32"/>
  <c r="D34" i="32" s="1"/>
  <c r="H30" i="32"/>
  <c r="H33" i="32"/>
  <c r="H34" i="32" s="1"/>
  <c r="G30" i="32"/>
  <c r="G33" i="32"/>
  <c r="G34" i="32" s="1"/>
</calcChain>
</file>

<file path=xl/sharedStrings.xml><?xml version="1.0" encoding="utf-8"?>
<sst xmlns="http://schemas.openxmlformats.org/spreadsheetml/2006/main" count="364" uniqueCount="287">
  <si>
    <t>Franchise royalties and fees</t>
  </si>
  <si>
    <t>EBITDA</t>
  </si>
  <si>
    <t>Debt Schedule</t>
  </si>
  <si>
    <t>Rate</t>
  </si>
  <si>
    <t>ASSETS</t>
  </si>
  <si>
    <t>Inventory</t>
  </si>
  <si>
    <t>Goodwill</t>
  </si>
  <si>
    <t>LIABILITIES</t>
  </si>
  <si>
    <t>Darden</t>
  </si>
  <si>
    <t>Buffalo Wild Wings</t>
  </si>
  <si>
    <t>Cheesecake Factory</t>
  </si>
  <si>
    <t>Brinker</t>
  </si>
  <si>
    <t>Red Robin</t>
  </si>
  <si>
    <t>Texas Roadhouse</t>
  </si>
  <si>
    <t>Starbucks</t>
  </si>
  <si>
    <t>Market Cap</t>
  </si>
  <si>
    <t>Yum Brands</t>
  </si>
  <si>
    <t>CY16</t>
  </si>
  <si>
    <t>CY17E</t>
  </si>
  <si>
    <t>Potbelly</t>
  </si>
  <si>
    <t>Coffee</t>
  </si>
  <si>
    <t>Chipotle</t>
  </si>
  <si>
    <t>Wingstop</t>
  </si>
  <si>
    <t>Restaurant Comparable Valuation Analysis</t>
  </si>
  <si>
    <t>Shake Shack</t>
  </si>
  <si>
    <t>NM</t>
  </si>
  <si>
    <t>(in millions of dollars)</t>
  </si>
  <si>
    <t>Target</t>
  </si>
  <si>
    <t>Panera Bread Company</t>
  </si>
  <si>
    <t>JAB Holdings B.V.</t>
  </si>
  <si>
    <t>Darden Restaurants, Inc.</t>
  </si>
  <si>
    <t>Checkers Drive-In Restaurants, Inc.</t>
  </si>
  <si>
    <t>Oak Hill Capital Partners</t>
  </si>
  <si>
    <t>Popeye’s Louisiana Kitchen, Inc.</t>
  </si>
  <si>
    <t>Restaurant Brands International Inc.</t>
  </si>
  <si>
    <t>Del Taco Restaurants, Inc.</t>
  </si>
  <si>
    <t>Levy Acquisition Corp.</t>
  </si>
  <si>
    <t>Red Lobster</t>
  </si>
  <si>
    <t>Golden Gate Capital</t>
  </si>
  <si>
    <t>CEC Entertainment, Inc.</t>
  </si>
  <si>
    <t>Apollo Global Management, LLC</t>
  </si>
  <si>
    <t>P.F. Chang’s China Bistro, Inc.</t>
  </si>
  <si>
    <t>Centerbridge Partners, L.P.</t>
  </si>
  <si>
    <t>Cheddar’s Restaurant Holding Corp.</t>
  </si>
  <si>
    <t>Yard House USA, Inc.</t>
  </si>
  <si>
    <t>Spread</t>
  </si>
  <si>
    <t>Price/EPS</t>
  </si>
  <si>
    <t>TEV/</t>
  </si>
  <si>
    <t>Margin LTM</t>
  </si>
  <si>
    <t>LTM</t>
  </si>
  <si>
    <t>EBITDA LTM</t>
  </si>
  <si>
    <t>Cracker Barrel</t>
  </si>
  <si>
    <t>Restaurant Brands Int.</t>
  </si>
  <si>
    <t>Forecast</t>
  </si>
  <si>
    <t>2017E</t>
  </si>
  <si>
    <t>Q3 2017A</t>
  </si>
  <si>
    <t xml:space="preserve">  Franchised</t>
  </si>
  <si>
    <t>Margins</t>
  </si>
  <si>
    <t>Franchised</t>
  </si>
  <si>
    <t>Closing</t>
  </si>
  <si>
    <t>Amount</t>
  </si>
  <si>
    <t>The deal was expected to close on December 30, 2017.</t>
  </si>
  <si>
    <t>beginning date of the respective time intervals and grows through December 2016.</t>
  </si>
  <si>
    <t xml:space="preserve">  Unit growth</t>
  </si>
  <si>
    <t>LBO Forecast Model Assumptions</t>
  </si>
  <si>
    <t>(in millions of dollars, except multiples)</t>
  </si>
  <si>
    <t xml:space="preserve"> Date</t>
  </si>
  <si>
    <t>Type</t>
  </si>
  <si>
    <t>Ruby Tuesday</t>
  </si>
  <si>
    <t>NRD Capital</t>
  </si>
  <si>
    <t>Bob Evans</t>
  </si>
  <si>
    <t>Krispy Kreme Donuts</t>
  </si>
  <si>
    <t>Burger King World Wide</t>
  </si>
  <si>
    <t>TGI Fridays</t>
  </si>
  <si>
    <t>Sentinel/TriArtisan</t>
  </si>
  <si>
    <t>CKE</t>
  </si>
  <si>
    <t>Roark Capital</t>
  </si>
  <si>
    <t>S&amp;P 500 Index</t>
  </si>
  <si>
    <t>S&amp;P 1500 Restaurant Index</t>
  </si>
  <si>
    <t>Selected Transactions Analysis</t>
  </si>
  <si>
    <t>starting in 2022). Unused net interest expense deductions could be carried forward indefinitely.</t>
  </si>
  <si>
    <t>As of the close of Q3 2017, 15.532 million shares of common stock were outstanding.</t>
  </si>
  <si>
    <t>Transactions costs of approximately $110 million were expected to be incurred to complete the deal. All costs associated with the transaction would be expensed.</t>
  </si>
  <si>
    <t>Senior Secured Term Loan B</t>
  </si>
  <si>
    <t>Stock Return Performance of:</t>
  </si>
  <si>
    <t>2016</t>
  </si>
  <si>
    <t>2014</t>
  </si>
  <si>
    <t>2011</t>
  </si>
  <si>
    <t>2012</t>
  </si>
  <si>
    <t>California Pizza Kitchen</t>
  </si>
  <si>
    <t>Caribou Coffee</t>
  </si>
  <si>
    <t>2013</t>
  </si>
  <si>
    <t>Darden Restaurants</t>
  </si>
  <si>
    <t>2015</t>
  </si>
  <si>
    <t>Revenue</t>
  </si>
  <si>
    <t>Expenses</t>
  </si>
  <si>
    <t>Labor</t>
  </si>
  <si>
    <t>Occupancy</t>
  </si>
  <si>
    <t>SG&amp;A</t>
  </si>
  <si>
    <t>Exhibit 2</t>
  </si>
  <si>
    <t>Roark Capital: Buyout of Buffalo Wild Wings</t>
  </si>
  <si>
    <t>BWW’s Historical Income Statement</t>
  </si>
  <si>
    <t>Fiscal years ending December</t>
  </si>
  <si>
    <t>Restaurant sales (company revenues)</t>
  </si>
  <si>
    <t xml:space="preserve">  Year-over-year (YoY) growth percentage</t>
  </si>
  <si>
    <t xml:space="preserve">  YoY growth percentage</t>
  </si>
  <si>
    <t>Total revenue</t>
  </si>
  <si>
    <t>Cost of sales</t>
  </si>
  <si>
    <t xml:space="preserve">  Cost of sales/company restaurant sales</t>
  </si>
  <si>
    <t xml:space="preserve"> Labor costs</t>
  </si>
  <si>
    <t xml:space="preserve">  Labor/company restaurant sales</t>
  </si>
  <si>
    <t>Operating costs</t>
  </si>
  <si>
    <t xml:space="preserve">  Operating costs/company restaurant sales</t>
  </si>
  <si>
    <t>Occupancy costs</t>
  </si>
  <si>
    <t xml:space="preserve">  Occupancy costs/company restaurant sales</t>
  </si>
  <si>
    <t>Gross profit</t>
  </si>
  <si>
    <t xml:space="preserve">  Gross profit margin</t>
  </si>
  <si>
    <t>Selling, general, and administrative (SG&amp;A) expenses</t>
  </si>
  <si>
    <t xml:space="preserve"> SG&amp;A/total revenue</t>
  </si>
  <si>
    <t>Pre-opening costs</t>
  </si>
  <si>
    <t>Depreciation and amortization</t>
  </si>
  <si>
    <t xml:space="preserve"> Operating income</t>
  </si>
  <si>
    <t xml:space="preserve">  Operating income/total revenue</t>
  </si>
  <si>
    <t xml:space="preserve">  Other operating expenses, total</t>
  </si>
  <si>
    <t>Exhibit 3</t>
  </si>
  <si>
    <t>BWW’s Historical Balance Sheet</t>
  </si>
  <si>
    <t xml:space="preserve"> Cash and equivalents</t>
  </si>
  <si>
    <t>Accounts receivable</t>
  </si>
  <si>
    <t>Other receivables</t>
  </si>
  <si>
    <t>Prepaid expenses</t>
  </si>
  <si>
    <t>Other current assets</t>
  </si>
  <si>
    <t xml:space="preserve">  Total current assets</t>
  </si>
  <si>
    <t>Gross property, plant, and equipment</t>
  </si>
  <si>
    <t>Accumulated depreciation</t>
  </si>
  <si>
    <t xml:space="preserve">  Net property, plant, and equipment</t>
  </si>
  <si>
    <t>Other intangibles</t>
  </si>
  <si>
    <t>Other long-term assets</t>
  </si>
  <si>
    <t>Total assets</t>
  </si>
  <si>
    <t>Accounts payable</t>
  </si>
  <si>
    <t>Accrued expenses</t>
  </si>
  <si>
    <t>Current portion of long-term debt</t>
  </si>
  <si>
    <t>Unearned revenue, current</t>
  </si>
  <si>
    <t>Other current liabilities</t>
  </si>
  <si>
    <t xml:space="preserve">  Total current liabilities</t>
  </si>
  <si>
    <t>Long-term debt</t>
  </si>
  <si>
    <t>Deferred tax liability, non-current</t>
  </si>
  <si>
    <t>Total liabilities</t>
  </si>
  <si>
    <t>Common stock</t>
  </si>
  <si>
    <t>Retained earnings</t>
  </si>
  <si>
    <t>Comprehensive income and other</t>
  </si>
  <si>
    <t xml:space="preserve">  Total common equity</t>
  </si>
  <si>
    <t>Minority interest</t>
  </si>
  <si>
    <t>Total equity</t>
  </si>
  <si>
    <t>Total liabilities and equity</t>
  </si>
  <si>
    <t>Other non-current liabilities</t>
  </si>
  <si>
    <t>Data source: Capital IQ.</t>
  </si>
  <si>
    <t>Dec. 30, 2015</t>
  </si>
  <si>
    <t>Dec. 30, 2016</t>
  </si>
  <si>
    <t>Sept. 30, 2017</t>
  </si>
  <si>
    <t>Exhibit 8</t>
  </si>
  <si>
    <t>BWW’s Recent Stock Performance</t>
  </si>
  <si>
    <t>BWW’s stock</t>
  </si>
  <si>
    <t>Five-year</t>
  </si>
  <si>
    <t>Three-year</t>
  </si>
  <si>
    <t>Two-year</t>
  </si>
  <si>
    <t>One-year</t>
  </si>
  <si>
    <t>Exhibit 9</t>
  </si>
  <si>
    <t>BWW’s Performance Metrics</t>
  </si>
  <si>
    <t>Revenue growth</t>
  </si>
  <si>
    <t xml:space="preserve">  Company operated</t>
  </si>
  <si>
    <t xml:space="preserve">  Total restaurant</t>
  </si>
  <si>
    <t>Same-store sales growth</t>
  </si>
  <si>
    <t xml:space="preserve">  Operating margin</t>
  </si>
  <si>
    <t>Store count</t>
  </si>
  <si>
    <t xml:space="preserve">Company operated </t>
  </si>
  <si>
    <t>Total restaurants</t>
  </si>
  <si>
    <t>Franchising mix</t>
  </si>
  <si>
    <t>Average unit volume (AUV)</t>
  </si>
  <si>
    <t xml:space="preserve">   Company operated AUV (in thousands of dollars, annual)</t>
  </si>
  <si>
    <t xml:space="preserve">   Franchised AUV (in thousands of dollars, annual)</t>
  </si>
  <si>
    <t>Average weekly sales per company-operated unit</t>
  </si>
  <si>
    <t>Average weekly sales per franchised unit</t>
  </si>
  <si>
    <t xml:space="preserve">divided by company-operated restaurant sales. </t>
  </si>
  <si>
    <t>¹ Restaurant-level margin is company-operated restaurant sales minus cost of goods sold (COGS), labor, operating, and occupancy costs,</t>
  </si>
  <si>
    <t xml:space="preserve">  Restaurant level (“four-wall”) margin¹</t>
  </si>
  <si>
    <t>Exhibit 10</t>
  </si>
  <si>
    <t>BWW’s Projected Income Statement</t>
  </si>
  <si>
    <t>Beginning balance, company restaurants</t>
  </si>
  <si>
    <t xml:space="preserve">   Less: Refranchised restaurants</t>
  </si>
  <si>
    <t xml:space="preserve">   Plus: New company restaurants</t>
  </si>
  <si>
    <t>Ending balance, company restaurants</t>
  </si>
  <si>
    <t>Beginning balance, franchised restaurants</t>
  </si>
  <si>
    <t xml:space="preserve">  Plus: Refranchised restaurants</t>
  </si>
  <si>
    <t xml:space="preserve">  Plus: New franchised restaurants</t>
  </si>
  <si>
    <t>Ending balance, franchised restaurants</t>
  </si>
  <si>
    <t>Average franchised restaurants</t>
  </si>
  <si>
    <t>Average company restaurants</t>
  </si>
  <si>
    <t>Average weekly sales per company restaurant, in millions of dollars</t>
  </si>
  <si>
    <t>Average weekly sales per franchised restaurant, in millions of dollars</t>
  </si>
  <si>
    <t xml:space="preserve">   Franchise royalties</t>
  </si>
  <si>
    <t xml:space="preserve">Cost of sales/company restaurant sales </t>
  </si>
  <si>
    <t>Labor/company restaurant sales</t>
  </si>
  <si>
    <t xml:space="preserve">Operating costs/company restaurant sales </t>
  </si>
  <si>
    <t xml:space="preserve">Occupancy costs/company restaurant sales </t>
  </si>
  <si>
    <t>SG&amp;A/total revenues</t>
  </si>
  <si>
    <t>Depreciation and amotization per company restaurant, in millions of dollars</t>
  </si>
  <si>
    <t>Expected tax rate¹</t>
  </si>
  <si>
    <t>¹ Tax rate anticipates passage of the Tax Cuts and Jobs Act of 2017 (TCJA), which dropped the corporate tax rate from 34% to 21%, effective January 1, 2018.</t>
  </si>
  <si>
    <t xml:space="preserve">Assumptions: Pro forma revenue forecasts were based on average restaurants per year. Capital expenditures were assumed equal to </t>
  </si>
  <si>
    <t xml:space="preserve">depreciation and amortization going forward due to elimination of growth in company-owned restaurants. </t>
  </si>
  <si>
    <t xml:space="preserve">The TCJA also capped net interest expense deductions at 30% of adjusted taxable income (i.e., 30% of EBITDA from 2018 to 2021, reduced to 30% of EBIT </t>
  </si>
  <si>
    <r>
      <t xml:space="preserve">² Pre-tax sale price is estimated as company unit EBITDA (averaged over the past five years) × 5.5 (average purchase price multiple of company units over the past five years). After-tax sale price deducts the tax owed on the gain on sale </t>
    </r>
    <r>
      <rPr>
        <sz val="9"/>
        <rFont val="Garamond"/>
        <family val="1"/>
      </rPr>
      <t>over</t>
    </r>
    <r>
      <rPr>
        <sz val="9"/>
        <color theme="1"/>
        <rFont val="Garamond"/>
        <family val="1"/>
      </rPr>
      <t xml:space="preserve"> the book value of company units at the 25% rate. </t>
    </r>
  </si>
  <si>
    <t>After-tax sale price of refranchised restaurants, in millions of dollars²</t>
  </si>
  <si>
    <t>Exhibit 10 (continued)</t>
  </si>
  <si>
    <t>Average number of company restaurants</t>
  </si>
  <si>
    <t>Company revenue</t>
  </si>
  <si>
    <t>Average number of franchised restaurants</t>
  </si>
  <si>
    <t>Franchise sales</t>
  </si>
  <si>
    <t>Royalty revenue</t>
  </si>
  <si>
    <t>Percentage margin</t>
  </si>
  <si>
    <t>Operating income (EBIT)</t>
  </si>
  <si>
    <t>Source: Author analysis.</t>
  </si>
  <si>
    <t>Exhibit 11</t>
  </si>
  <si>
    <t>Oct. 13, 2017</t>
  </si>
  <si>
    <t>Percent Franchised</t>
  </si>
  <si>
    <t>Percent Unit Growth</t>
  </si>
  <si>
    <t>Sales Growth</t>
  </si>
  <si>
    <t>Casual dining</t>
  </si>
  <si>
    <t>BJ’s Restaurant</t>
  </si>
  <si>
    <t>Quick service</t>
  </si>
  <si>
    <t>McDonald’s</t>
  </si>
  <si>
    <t>The Wendy’s Company</t>
  </si>
  <si>
    <t>Zoe’s Kitchen</t>
  </si>
  <si>
    <t>Fast casual</t>
  </si>
  <si>
    <t>Chuy’s</t>
  </si>
  <si>
    <t>Bloomin’ Brands</t>
  </si>
  <si>
    <t>Exhibit 12</t>
  </si>
  <si>
    <t>Senior unsecured notes</t>
  </si>
  <si>
    <t>Revolver (max $150 million)</t>
  </si>
  <si>
    <t>Notes:</t>
  </si>
  <si>
    <t xml:space="preserve">Due to a change of control provisions in the covenants of the existing debt, the sponsor was required to pay off the existing debt prior to the closing of the deal. </t>
  </si>
  <si>
    <t>The revolver was packaged with the Senior Secured Term Loan B and was required to be repaid in full before it could be drawn again.</t>
  </si>
  <si>
    <t xml:space="preserve">Term Loan B (ratings Moody’s B3/S&amp;P B) was a floating rate loan due in 2025 that paid interest annually on the prior year’s ending debt balance, based on London Inter-bank Offered Rate (LIBOR) (assumed constant) plus a spread. The loan required amortization of 1% of the initial principal amount of $1,575 million to be repaid each year. </t>
  </si>
  <si>
    <t>The senior unsecured notes (ratings Moody’s Caa3/S&amp;P CCC+) were high-yield notes that paid fixed-rate interest of 7.3% per annum on the prior year’s ending debt balance, were due in 2026, and had bullet amortization.</t>
  </si>
  <si>
    <t>Cash flow in excess of operating and financial obligations would be used to, in order of priority, pay the required amortization on the Senior Secured Term Loan B and repay the revolver. Cash in excess of those obligations would be used to further reduce the principal on the Senior Secured Term Loan B.</t>
  </si>
  <si>
    <t>LIBOR 
(Oct. 2017)</t>
  </si>
  <si>
    <t>Exhibit 13</t>
  </si>
  <si>
    <t>Acquirer</t>
  </si>
  <si>
    <t>Cheddar’s Scratch Kitchen</t>
  </si>
  <si>
    <t>Tim Horton’s</t>
  </si>
  <si>
    <t>Einstein’s Noah Restaurant Group</t>
  </si>
  <si>
    <t>Arby’s</t>
  </si>
  <si>
    <t>7.9×</t>
  </si>
  <si>
    <t>18.5×</t>
  </si>
  <si>
    <t>10.8×</t>
  </si>
  <si>
    <t>6.8×</t>
  </si>
  <si>
    <t>11.0×</t>
  </si>
  <si>
    <t>20.6×</t>
  </si>
  <si>
    <t>19.0×</t>
  </si>
  <si>
    <t>8.7×</t>
  </si>
  <si>
    <t>14.3×</t>
  </si>
  <si>
    <t>9.0×</t>
  </si>
  <si>
    <t>9.2×</t>
  </si>
  <si>
    <t>7.5×</t>
  </si>
  <si>
    <t>8.3×</t>
  </si>
  <si>
    <t>15.0×</t>
  </si>
  <si>
    <t>7.6×</t>
  </si>
  <si>
    <t>6.5×</t>
  </si>
  <si>
    <t>QSR/fast casual</t>
  </si>
  <si>
    <t>Dunkin’ Brands</t>
  </si>
  <si>
    <t>2018P</t>
  </si>
  <si>
    <t>2019P</t>
  </si>
  <si>
    <t>2020P</t>
  </si>
  <si>
    <t>2021P</t>
  </si>
  <si>
    <t>2022P</t>
  </si>
  <si>
    <t xml:space="preserve">Note: Stock return performance is calculated from monthly returns assuming $1 is invested at the </t>
  </si>
  <si>
    <t>Value</t>
  </si>
  <si>
    <t>Data sources: William Blair Restaurant Industry Report, November 28, 2017; UBS Buffalo Wild Wings Industry Report, October 11, 2017; Capital IQ.</t>
  </si>
  <si>
    <t>Data sources: One-year LIBOR for October 13, 2017, from http://libor.fedprimerate.com/2017/10/ (accessed June 16, 2021); Buffalo Wild Wings proxy statement; and Bloomberg.</t>
  </si>
  <si>
    <t>Data sources: Buffalo Wild Wings Proxy Statement; Blair Restaurant Industry Report, November 29, 2017.</t>
  </si>
  <si>
    <t>Data sources: Buffalo Wild Wings proxy statement, company filings, Capital IQ, and author estimates.</t>
  </si>
  <si>
    <t>Data sources: Capital IQ, company filings, analyst reports, and author estimates.</t>
  </si>
  <si>
    <t>Data sources: CRSP and Datastream.</t>
  </si>
  <si>
    <t>Data sources: Company filings through December 2016; estimated 2017 numbers taken from UBS analyst report on BWW dated November 27, 2017.</t>
  </si>
  <si>
    <t>This spreadsheet supports STUDENT analysis of the case “Roark Capital: Buyout of Buffalo Wild Wings”
(UVA-F-1984).</t>
  </si>
  <si>
    <r>
      <t xml:space="preserve">This spreadsheet was prepared by Anne Lykes (MBA ’20); under the guidance of Susan Chaplinsky, Tipton R. Snavely Professor of Business Administration; and Felicia Marston, Professor of Commerce, McIntire School of Commerce. Copyright © 2021 by the University of Virginia Darden School Foundation, Charlottesville, VA. All rights reserved.  </t>
    </r>
    <r>
      <rPr>
        <i/>
        <sz val="10"/>
        <color rgb="FF000000"/>
        <rFont val="Garamond"/>
        <family val="1"/>
      </rPr>
      <t xml:space="preserve">For customer service inquiries, send an email to </t>
    </r>
    <r>
      <rPr>
        <sz val="10"/>
        <color indexed="8"/>
        <rFont val="Garamond"/>
        <family val="1"/>
      </rPr>
      <t xml:space="preserve">sales@dardenbusinesspublishing.com. </t>
    </r>
    <r>
      <rPr>
        <i/>
        <sz val="10"/>
        <color rgb="FF000000"/>
        <rFont val="Garamond"/>
        <family val="1"/>
      </rPr>
      <t xml:space="preserve">No part of this publication may be reproduced, stored in a retrieval system, posted to the Internet, or transmitted in any form or by any means—electronic, mechanical, photocopying, recording, or otherwise—without the permission of the Darden School Foundation. </t>
    </r>
    <r>
      <rPr>
        <sz val="10"/>
        <color indexed="8"/>
        <rFont val="Garamond"/>
        <family val="1"/>
      </rPr>
      <t xml:space="preserve">Our goal is to publish materials of the highest quality, so please submit any errata to editorial@dardenbusinesspublishing.com.  </t>
    </r>
  </si>
  <si>
    <t>Aug. 18,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</si>
</sst>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_)\ ;_(* 0_)"/>
    <numFmt numFmtId="165" formatCode="_(* #,##0.0_);_(* \(#,##0.0\);_(* &quot;-&quot;??_);_(@_)"/>
    <numFmt numFmtId="166" formatCode="0.0%"/>
    <numFmt numFmtId="167" formatCode="mmm\-dd\-yyyy"/>
    <numFmt numFmtId="168" formatCode="_(* #,##0_);_(* \(#,##0\);_(* &quot;-&quot;??_);_(@_)"/>
    <numFmt numFmtId="169" formatCode="&quot;$&quot;#,##0"/>
    <numFmt numFmtId="170" formatCode="0.0.\x"/>
    <numFmt numFmtId="171" formatCode="_(&quot;$&quot;* #,##0_);_(&quot;$&quot;* \(#,##0\);_(&quot;$&quot;* &quot;-&quot;??_);_(@_)"/>
    <numFmt numFmtId="172" formatCode="&quot;$&quot;#,##0.00"/>
    <numFmt numFmtId="173" formatCode="&quot;$&quot;#,##0.0"/>
    <numFmt numFmtId="174" formatCode="0.000000"/>
    <numFmt numFmtId="175" formatCode="[$-409]mmm\-yy;@"/>
    <numFmt numFmtId="176" formatCode="_(\ #,##0_);_(\ \(#,##0\)_);_(\ &quot; - &quot;_)"/>
    <numFmt numFmtId="177" formatCode="_(#,##0.0%_);_(\(#,##0.0%\)_);_(#,##0.0%_)"/>
    <numFmt numFmtId="178" formatCode="#,##0.0\x"/>
    <numFmt numFmtId="179" formatCode="&quot;$&quot;#,##0.000000"/>
    <numFmt numFmtId="180" formatCode="_(* #,##0.0000_);_(* \(#,##0.0000\);_(* &quot;-&quot;??_);_(@_)"/>
    <numFmt numFmtId="181" formatCode="_(* #,##0.0_);_(* \(#,##0.0\);_(* &quot;-&quot;?_);_(@_)"/>
    <numFmt numFmtId="182" formatCode="_(* #,##0_);_(* \(#,##0\)_)\ ;_(* 0_)"/>
    <numFmt numFmtId="183" formatCode="_(* #,##0.000_);_(* \(#,##0.000\);_(* &quot;-&quot;??_);_(@_)"/>
    <numFmt numFmtId="184" formatCode="#,##0.0_);\(#,##0.0\)"/>
    <numFmt numFmtId="185" formatCode="_(* #,##0.0_);_(* \(#,##0.0\)_)\ ;_(* 0.0_)"/>
    <numFmt numFmtId="186" formatCode="0.0"/>
    <numFmt numFmtId="187" formatCode="#,##0.0000_);\(#,##0.0000\)"/>
    <numFmt numFmtId="188" formatCode="0.0\×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"/>
      <color indexed="9"/>
      <name val="Symbol"/>
      <family val="1"/>
      <charset val="2"/>
    </font>
    <font>
      <sz val="10"/>
      <color theme="1"/>
      <name val="Garamond"/>
      <family val="1"/>
    </font>
    <font>
      <b/>
      <sz val="10"/>
      <name val="Garamond"/>
      <family val="1"/>
    </font>
    <font>
      <sz val="10"/>
      <name val="Arial"/>
      <family val="2"/>
    </font>
    <font>
      <b/>
      <sz val="11"/>
      <color indexed="8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sz val="11"/>
      <color indexed="8"/>
      <name val="Garamond"/>
      <family val="1"/>
    </font>
    <font>
      <u/>
      <sz val="11"/>
      <color indexed="8"/>
      <name val="Garamond"/>
      <family val="1"/>
    </font>
    <font>
      <u/>
      <sz val="11"/>
      <name val="Garamond"/>
      <family val="1"/>
    </font>
    <font>
      <b/>
      <i/>
      <sz val="11"/>
      <color indexed="8"/>
      <name val="Garamond"/>
      <family val="1"/>
    </font>
    <font>
      <sz val="11"/>
      <color rgb="FF000000"/>
      <name val="Garamond"/>
      <family val="1"/>
    </font>
    <font>
      <sz val="9"/>
      <name val="Garamond"/>
      <family val="1"/>
    </font>
    <font>
      <sz val="9"/>
      <color theme="1"/>
      <name val="Garamond"/>
      <family val="1"/>
    </font>
    <font>
      <sz val="11"/>
      <color theme="1"/>
      <name val="Garamond"/>
      <family val="1"/>
    </font>
    <font>
      <i/>
      <sz val="11"/>
      <color indexed="8"/>
      <name val="Garamond"/>
      <family val="1"/>
    </font>
    <font>
      <i/>
      <sz val="11"/>
      <name val="Garamond"/>
      <family val="1"/>
    </font>
    <font>
      <b/>
      <sz val="11"/>
      <color theme="1"/>
      <name val="Garamond"/>
      <family val="1"/>
    </font>
    <font>
      <b/>
      <u val="double"/>
      <sz val="11"/>
      <color indexed="8"/>
      <name val="Garamond"/>
      <family val="1"/>
    </font>
    <font>
      <b/>
      <u/>
      <sz val="11"/>
      <color indexed="8"/>
      <name val="Garamond"/>
      <family val="1"/>
    </font>
    <font>
      <i/>
      <sz val="11"/>
      <color theme="1"/>
      <name val="Garamond"/>
      <family val="1"/>
    </font>
    <font>
      <i/>
      <sz val="11"/>
      <color rgb="FF000000"/>
      <name val="Garamond"/>
      <family val="1"/>
    </font>
    <font>
      <sz val="11"/>
      <color rgb="FFFF0000"/>
      <name val="Garamond"/>
      <family val="1"/>
    </font>
    <font>
      <sz val="9"/>
      <color rgb="FF000000"/>
      <name val="Garamond"/>
      <family val="1"/>
    </font>
    <font>
      <b/>
      <sz val="11"/>
      <color rgb="FF000000"/>
      <name val="Garamond"/>
      <family val="1"/>
    </font>
    <font>
      <sz val="10"/>
      <name val="Garamond"/>
      <family val="1"/>
    </font>
    <font>
      <u/>
      <sz val="11"/>
      <color rgb="FF000000"/>
      <name val="Garamond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8"/>
      <name val="Garamond"/>
      <family val="1"/>
    </font>
    <font>
      <sz val="8"/>
      <color theme="1"/>
      <name val="Garamond"/>
      <family val="1"/>
    </font>
    <font>
      <sz val="11"/>
      <color theme="1"/>
      <name val="Franklin Gothic Medium"/>
      <family val="2"/>
    </font>
    <font>
      <b/>
      <sz val="12"/>
      <color theme="1"/>
      <name val="Times New Roman"/>
      <family val="1"/>
    </font>
    <font>
      <sz val="12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8"/>
      <name val="Garamond"/>
      <family val="1"/>
    </font>
    <font>
      <i/>
      <sz val="10"/>
      <color rgb="FF00000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7903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Alignment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2" fillId="0" borderId="0"/>
    <xf numFmtId="0" fontId="1" fillId="0" borderId="0"/>
    <xf numFmtId="0" fontId="6" fillId="0" borderId="0"/>
    <xf numFmtId="0" fontId="34" fillId="0" borderId="0"/>
    <xf numFmtId="0" fontId="40" fillId="0" borderId="0" applyNumberFormat="0" applyFill="0" applyBorder="0" applyAlignment="0" applyProtection="0"/>
  </cellStyleXfs>
  <cellXfs count="32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164" fontId="5" fillId="2" borderId="0" xfId="0" applyNumberFormat="1" applyFont="1" applyFill="1" applyAlignment="1">
      <alignment horizontal="right" vertical="top" wrapText="1"/>
    </xf>
    <xf numFmtId="174" fontId="4" fillId="2" borderId="0" xfId="0" applyNumberFormat="1" applyFont="1" applyFill="1"/>
    <xf numFmtId="171" fontId="4" fillId="2" borderId="0" xfId="4" applyNumberFormat="1" applyFont="1" applyFill="1"/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174" fontId="4" fillId="2" borderId="0" xfId="0" applyNumberFormat="1" applyFont="1" applyFill="1" applyAlignment="1">
      <alignment horizontal="left"/>
    </xf>
    <xf numFmtId="0" fontId="8" fillId="0" borderId="0" xfId="5" applyFont="1"/>
    <xf numFmtId="0" fontId="7" fillId="2" borderId="2" xfId="5" applyFont="1" applyFill="1" applyBorder="1" applyAlignment="1">
      <alignment horizontal="right" wrapText="1"/>
    </xf>
    <xf numFmtId="0" fontId="8" fillId="2" borderId="2" xfId="5" applyFont="1" applyFill="1" applyBorder="1"/>
    <xf numFmtId="0" fontId="8" fillId="2" borderId="0" xfId="5" applyFont="1" applyFill="1"/>
    <xf numFmtId="0" fontId="7" fillId="2" borderId="0" xfId="5" applyFont="1" applyFill="1" applyAlignment="1">
      <alignment wrapText="1"/>
    </xf>
    <xf numFmtId="0" fontId="7" fillId="2" borderId="0" xfId="5" applyFont="1" applyFill="1" applyAlignment="1">
      <alignment horizontal="right" wrapText="1"/>
    </xf>
    <xf numFmtId="0" fontId="9" fillId="2" borderId="0" xfId="5" applyFont="1" applyFill="1"/>
    <xf numFmtId="164" fontId="10" fillId="2" borderId="0" xfId="5" applyNumberFormat="1" applyFont="1" applyFill="1" applyAlignment="1">
      <alignment horizontal="right" vertical="top" wrapText="1"/>
    </xf>
    <xf numFmtId="0" fontId="10" fillId="2" borderId="0" xfId="5" applyFont="1" applyFill="1" applyAlignment="1">
      <alignment horizontal="left" vertical="top"/>
    </xf>
    <xf numFmtId="166" fontId="10" fillId="2" borderId="0" xfId="6" applyNumberFormat="1" applyFont="1" applyFill="1" applyAlignment="1">
      <alignment horizontal="right" vertical="top" wrapText="1"/>
    </xf>
    <xf numFmtId="166" fontId="8" fillId="2" borderId="0" xfId="6" applyNumberFormat="1" applyFont="1" applyFill="1"/>
    <xf numFmtId="166" fontId="11" fillId="2" borderId="0" xfId="6" applyNumberFormat="1" applyFont="1" applyFill="1" applyAlignment="1">
      <alignment horizontal="right" vertical="top" wrapText="1"/>
    </xf>
    <xf numFmtId="166" fontId="12" fillId="2" borderId="0" xfId="6" applyNumberFormat="1" applyFont="1" applyFill="1"/>
    <xf numFmtId="166" fontId="10" fillId="2" borderId="0" xfId="6" applyNumberFormat="1" applyFont="1" applyFill="1" applyAlignment="1">
      <alignment horizontal="right" vertical="top"/>
    </xf>
    <xf numFmtId="9" fontId="8" fillId="2" borderId="0" xfId="6" applyFont="1" applyFill="1"/>
    <xf numFmtId="0" fontId="13" fillId="2" borderId="0" xfId="5" applyFont="1" applyFill="1" applyAlignment="1">
      <alignment wrapText="1"/>
    </xf>
    <xf numFmtId="0" fontId="13" fillId="2" borderId="0" xfId="5" applyFont="1" applyFill="1" applyAlignment="1">
      <alignment horizontal="right" wrapText="1"/>
    </xf>
    <xf numFmtId="0" fontId="10" fillId="2" borderId="0" xfId="5" applyFont="1" applyFill="1" applyAlignment="1">
      <alignment wrapText="1"/>
    </xf>
    <xf numFmtId="166" fontId="10" fillId="2" borderId="0" xfId="6" applyNumberFormat="1" applyFont="1" applyFill="1" applyAlignment="1">
      <alignment horizontal="right" wrapText="1"/>
    </xf>
    <xf numFmtId="166" fontId="8" fillId="0" borderId="0" xfId="6" applyNumberFormat="1" applyFont="1"/>
    <xf numFmtId="0" fontId="10" fillId="0" borderId="0" xfId="5" applyFont="1" applyAlignment="1">
      <alignment horizontal="left" vertical="top"/>
    </xf>
    <xf numFmtId="0" fontId="9" fillId="0" borderId="0" xfId="5" applyFont="1"/>
    <xf numFmtId="182" fontId="10" fillId="0" borderId="0" xfId="5" applyNumberFormat="1" applyFont="1" applyAlignment="1">
      <alignment horizontal="right" vertical="top" wrapText="1"/>
    </xf>
    <xf numFmtId="168" fontId="8" fillId="0" borderId="0" xfId="5" applyNumberFormat="1" applyFont="1"/>
    <xf numFmtId="43" fontId="8" fillId="0" borderId="0" xfId="5" applyNumberFormat="1" applyFont="1"/>
    <xf numFmtId="182" fontId="8" fillId="0" borderId="0" xfId="5" applyNumberFormat="1" applyFont="1"/>
    <xf numFmtId="181" fontId="8" fillId="0" borderId="0" xfId="5" applyNumberFormat="1" applyFont="1"/>
    <xf numFmtId="0" fontId="7" fillId="0" borderId="0" xfId="5" applyFont="1" applyAlignment="1">
      <alignment horizontal="left" vertical="top"/>
    </xf>
    <xf numFmtId="166" fontId="7" fillId="0" borderId="0" xfId="6" applyNumberFormat="1" applyFont="1" applyAlignment="1">
      <alignment horizontal="right" vertical="top"/>
    </xf>
    <xf numFmtId="9" fontId="8" fillId="0" borderId="0" xfId="6" applyFont="1"/>
    <xf numFmtId="169" fontId="10" fillId="0" borderId="0" xfId="7" applyNumberFormat="1" applyFont="1" applyAlignment="1">
      <alignment horizontal="right" vertical="top"/>
    </xf>
    <xf numFmtId="169" fontId="8" fillId="0" borderId="0" xfId="5" applyNumberFormat="1" applyFont="1"/>
    <xf numFmtId="169" fontId="8" fillId="0" borderId="0" xfId="7" applyNumberFormat="1" applyFont="1"/>
    <xf numFmtId="169" fontId="10" fillId="0" borderId="0" xfId="5" applyNumberFormat="1" applyFont="1" applyAlignment="1">
      <alignment horizontal="right" vertical="top" wrapText="1"/>
    </xf>
    <xf numFmtId="6" fontId="14" fillId="3" borderId="0" xfId="5" applyNumberFormat="1" applyFont="1" applyFill="1" applyAlignment="1">
      <alignment horizontal="right" vertical="center"/>
    </xf>
    <xf numFmtId="168" fontId="4" fillId="2" borderId="0" xfId="7" applyNumberFormat="1" applyFont="1" applyFill="1"/>
    <xf numFmtId="0" fontId="8" fillId="0" borderId="2" xfId="5" applyFont="1" applyBorder="1"/>
    <xf numFmtId="166" fontId="8" fillId="0" borderId="0" xfId="2" applyNumberFormat="1" applyFont="1"/>
    <xf numFmtId="0" fontId="15" fillId="0" borderId="0" xfId="5" applyFont="1"/>
    <xf numFmtId="17" fontId="9" fillId="2" borderId="0" xfId="5" applyNumberFormat="1" applyFont="1" applyFill="1" applyAlignment="1">
      <alignment horizontal="right"/>
    </xf>
    <xf numFmtId="0" fontId="16" fillId="2" borderId="0" xfId="0" applyFont="1" applyFill="1"/>
    <xf numFmtId="0" fontId="17" fillId="0" borderId="0" xfId="0" applyFont="1"/>
    <xf numFmtId="0" fontId="18" fillId="0" borderId="0" xfId="5" applyFont="1" applyAlignment="1">
      <alignment horizontal="left" vertical="top"/>
    </xf>
    <xf numFmtId="166" fontId="18" fillId="0" borderId="0" xfId="6" applyNumberFormat="1" applyFont="1" applyAlignment="1">
      <alignment horizontal="right" vertical="top" wrapText="1"/>
    </xf>
    <xf numFmtId="166" fontId="19" fillId="0" borderId="0" xfId="2" applyNumberFormat="1" applyFont="1"/>
    <xf numFmtId="166" fontId="10" fillId="2" borderId="0" xfId="2" applyNumberFormat="1" applyFont="1" applyFill="1" applyAlignment="1">
      <alignment horizontal="right" vertical="top" wrapText="1"/>
    </xf>
    <xf numFmtId="166" fontId="10" fillId="2" borderId="0" xfId="2" applyNumberFormat="1" applyFont="1" applyFill="1" applyAlignment="1">
      <alignment horizontal="right" vertical="top"/>
    </xf>
    <xf numFmtId="166" fontId="11" fillId="2" borderId="0" xfId="2" applyNumberFormat="1" applyFont="1" applyFill="1" applyAlignment="1">
      <alignment horizontal="right" vertical="top" wrapText="1"/>
    </xf>
    <xf numFmtId="0" fontId="16" fillId="2" borderId="0" xfId="0" quotePrefix="1" applyFont="1" applyFill="1"/>
    <xf numFmtId="0" fontId="17" fillId="2" borderId="0" xfId="0" applyFont="1" applyFill="1"/>
    <xf numFmtId="0" fontId="0" fillId="2" borderId="0" xfId="0" applyFill="1"/>
    <xf numFmtId="0" fontId="20" fillId="2" borderId="5" xfId="0" applyFont="1" applyFill="1" applyBorder="1"/>
    <xf numFmtId="0" fontId="17" fillId="2" borderId="3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7" fillId="2" borderId="0" xfId="0" applyFont="1" applyFill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0" fillId="2" borderId="7" xfId="5" applyFont="1" applyFill="1" applyBorder="1"/>
    <xf numFmtId="2" fontId="10" fillId="2" borderId="0" xfId="5" applyNumberFormat="1" applyFont="1" applyFill="1" applyAlignment="1">
      <alignment horizontal="right" indent="2"/>
    </xf>
    <xf numFmtId="2" fontId="10" fillId="2" borderId="8" xfId="5" applyNumberFormat="1" applyFont="1" applyFill="1" applyBorder="1" applyAlignment="1">
      <alignment horizontal="right" indent="2"/>
    </xf>
    <xf numFmtId="0" fontId="10" fillId="2" borderId="9" xfId="5" applyFont="1" applyFill="1" applyBorder="1"/>
    <xf numFmtId="2" fontId="10" fillId="2" borderId="2" xfId="5" applyNumberFormat="1" applyFont="1" applyFill="1" applyBorder="1" applyAlignment="1">
      <alignment horizontal="right" indent="2"/>
    </xf>
    <xf numFmtId="2" fontId="10" fillId="2" borderId="10" xfId="5" applyNumberFormat="1" applyFont="1" applyFill="1" applyBorder="1" applyAlignment="1">
      <alignment horizontal="right" indent="2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wrapText="1"/>
    </xf>
    <xf numFmtId="167" fontId="7" fillId="2" borderId="4" xfId="0" quotePrefix="1" applyNumberFormat="1" applyFont="1" applyFill="1" applyBorder="1" applyAlignment="1">
      <alignment horizontal="right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64" fontId="10" fillId="0" borderId="0" xfId="0" applyNumberFormat="1" applyFont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 wrapText="1"/>
    </xf>
    <xf numFmtId="164" fontId="21" fillId="0" borderId="1" xfId="0" applyNumberFormat="1" applyFont="1" applyBorder="1" applyAlignment="1">
      <alignment horizontal="right" vertical="top" wrapText="1"/>
    </xf>
    <xf numFmtId="43" fontId="17" fillId="2" borderId="0" xfId="0" applyNumberFormat="1" applyFont="1" applyFill="1"/>
    <xf numFmtId="164" fontId="22" fillId="0" borderId="0" xfId="0" applyNumberFormat="1" applyFont="1" applyAlignment="1">
      <alignment horizontal="right" vertical="top" wrapText="1"/>
    </xf>
    <xf numFmtId="164" fontId="21" fillId="0" borderId="0" xfId="0" applyNumberFormat="1" applyFont="1" applyAlignment="1">
      <alignment horizontal="right" vertical="top" wrapText="1"/>
    </xf>
    <xf numFmtId="0" fontId="17" fillId="2" borderId="2" xfId="0" applyFont="1" applyFill="1" applyBorder="1"/>
    <xf numFmtId="0" fontId="17" fillId="2" borderId="0" xfId="0" applyFont="1" applyFill="1" applyAlignment="1">
      <alignment wrapText="1"/>
    </xf>
    <xf numFmtId="0" fontId="17" fillId="2" borderId="0" xfId="0" applyFont="1" applyFill="1" applyAlignment="1">
      <alignment horizontal="centerContinuous"/>
    </xf>
    <xf numFmtId="0" fontId="23" fillId="2" borderId="0" xfId="0" applyFont="1" applyFill="1" applyAlignment="1">
      <alignment wrapText="1"/>
    </xf>
    <xf numFmtId="0" fontId="17" fillId="2" borderId="4" xfId="0" applyFont="1" applyFill="1" applyBorder="1" applyAlignment="1">
      <alignment wrapText="1"/>
    </xf>
    <xf numFmtId="167" fontId="9" fillId="2" borderId="4" xfId="0" applyNumberFormat="1" applyFont="1" applyFill="1" applyBorder="1" applyAlignment="1">
      <alignment horizontal="center" wrapText="1"/>
    </xf>
    <xf numFmtId="0" fontId="1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right" vertical="top"/>
    </xf>
    <xf numFmtId="0" fontId="7" fillId="2" borderId="2" xfId="0" quotePrefix="1" applyFont="1" applyFill="1" applyBorder="1" applyAlignment="1">
      <alignment horizontal="right" vertical="top"/>
    </xf>
    <xf numFmtId="0" fontId="8" fillId="2" borderId="0" xfId="0" applyFont="1" applyFill="1" applyAlignment="1">
      <alignment horizontal="left" vertical="top" wrapText="1"/>
    </xf>
    <xf numFmtId="173" fontId="8" fillId="2" borderId="0" xfId="4" applyNumberFormat="1" applyFont="1" applyFill="1" applyAlignment="1">
      <alignment horizontal="right" vertical="top" wrapText="1"/>
    </xf>
    <xf numFmtId="0" fontId="8" fillId="2" borderId="0" xfId="0" applyFont="1" applyFill="1"/>
    <xf numFmtId="9" fontId="8" fillId="2" borderId="0" xfId="2" applyFont="1" applyFill="1"/>
    <xf numFmtId="0" fontId="19" fillId="2" borderId="0" xfId="0" applyFont="1" applyFill="1" applyAlignment="1">
      <alignment horizontal="left" vertical="top" wrapText="1"/>
    </xf>
    <xf numFmtId="166" fontId="19" fillId="2" borderId="0" xfId="2" applyNumberFormat="1" applyFont="1" applyFill="1" applyAlignment="1">
      <alignment horizontal="right" vertical="top" wrapText="1"/>
    </xf>
    <xf numFmtId="166" fontId="19" fillId="2" borderId="0" xfId="2" applyNumberFormat="1" applyFont="1" applyFill="1" applyBorder="1" applyAlignment="1">
      <alignment horizontal="right" vertical="top" wrapText="1"/>
    </xf>
    <xf numFmtId="164" fontId="8" fillId="2" borderId="0" xfId="0" applyNumberFormat="1" applyFont="1" applyFill="1" applyAlignment="1">
      <alignment horizontal="right" vertical="top" wrapText="1"/>
    </xf>
    <xf numFmtId="0" fontId="9" fillId="2" borderId="0" xfId="0" applyFont="1" applyFill="1" applyAlignment="1">
      <alignment horizontal="left" vertical="top" wrapText="1"/>
    </xf>
    <xf numFmtId="173" fontId="9" fillId="2" borderId="1" xfId="0" applyNumberFormat="1" applyFont="1" applyFill="1" applyBorder="1" applyAlignment="1">
      <alignment horizontal="right" vertical="top" wrapText="1"/>
    </xf>
    <xf numFmtId="172" fontId="8" fillId="2" borderId="0" xfId="0" applyNumberFormat="1" applyFont="1" applyFill="1"/>
    <xf numFmtId="165" fontId="19" fillId="2" borderId="0" xfId="0" applyNumberFormat="1" applyFont="1" applyFill="1" applyAlignment="1">
      <alignment horizontal="left" vertical="top"/>
    </xf>
    <xf numFmtId="166" fontId="8" fillId="2" borderId="0" xfId="0" applyNumberFormat="1" applyFont="1" applyFill="1"/>
    <xf numFmtId="166" fontId="9" fillId="2" borderId="0" xfId="2" applyNumberFormat="1" applyFont="1" applyFill="1" applyBorder="1" applyAlignment="1">
      <alignment horizontal="right" vertical="top" wrapText="1"/>
    </xf>
    <xf numFmtId="164" fontId="9" fillId="2" borderId="0" xfId="0" applyNumberFormat="1" applyFont="1" applyFill="1" applyAlignment="1">
      <alignment horizontal="right" vertical="top" wrapText="1"/>
    </xf>
    <xf numFmtId="166" fontId="19" fillId="2" borderId="0" xfId="2" applyNumberFormat="1" applyFont="1" applyFill="1"/>
    <xf numFmtId="0" fontId="19" fillId="2" borderId="0" xfId="0" applyFont="1" applyFill="1"/>
    <xf numFmtId="173" fontId="8" fillId="2" borderId="0" xfId="1" applyNumberFormat="1" applyFont="1" applyFill="1"/>
    <xf numFmtId="166" fontId="8" fillId="2" borderId="0" xfId="2" applyNumberFormat="1" applyFont="1" applyFill="1"/>
    <xf numFmtId="0" fontId="10" fillId="2" borderId="0" xfId="0" applyFont="1" applyFill="1" applyAlignment="1">
      <alignment horizontal="left" vertical="top" wrapText="1"/>
    </xf>
    <xf numFmtId="164" fontId="10" fillId="2" borderId="0" xfId="0" applyNumberFormat="1" applyFont="1" applyFill="1" applyAlignment="1">
      <alignment horizontal="right" vertical="top" wrapText="1"/>
    </xf>
    <xf numFmtId="0" fontId="18" fillId="2" borderId="0" xfId="0" applyFont="1" applyFill="1" applyAlignment="1">
      <alignment horizontal="left" vertical="top" wrapText="1"/>
    </xf>
    <xf numFmtId="166" fontId="18" fillId="2" borderId="0" xfId="2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165" fontId="10" fillId="2" borderId="0" xfId="0" applyNumberFormat="1" applyFont="1" applyFill="1" applyAlignment="1">
      <alignment horizontal="left" vertical="top"/>
    </xf>
    <xf numFmtId="173" fontId="9" fillId="2" borderId="0" xfId="0" applyNumberFormat="1" applyFont="1" applyFill="1" applyAlignment="1">
      <alignment horizontal="right" vertical="top" wrapText="1"/>
    </xf>
    <xf numFmtId="0" fontId="19" fillId="2" borderId="2" xfId="0" applyFont="1" applyFill="1" applyBorder="1" applyAlignment="1">
      <alignment horizontal="left" vertical="top" wrapText="1"/>
    </xf>
    <xf numFmtId="166" fontId="19" fillId="2" borderId="2" xfId="2" applyNumberFormat="1" applyFont="1" applyFill="1" applyBorder="1" applyAlignment="1">
      <alignment horizontal="right" vertical="top"/>
    </xf>
    <xf numFmtId="0" fontId="16" fillId="0" borderId="0" xfId="0" applyFont="1"/>
    <xf numFmtId="179" fontId="17" fillId="2" borderId="0" xfId="0" applyNumberFormat="1" applyFont="1" applyFill="1"/>
    <xf numFmtId="0" fontId="17" fillId="2" borderId="16" xfId="0" applyFont="1" applyFill="1" applyBorder="1"/>
    <xf numFmtId="0" fontId="17" fillId="2" borderId="11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right"/>
    </xf>
    <xf numFmtId="0" fontId="14" fillId="4" borderId="12" xfId="0" applyFont="1" applyFill="1" applyBorder="1"/>
    <xf numFmtId="166" fontId="24" fillId="4" borderId="7" xfId="0" applyNumberFormat="1" applyFont="1" applyFill="1" applyBorder="1"/>
    <xf numFmtId="0" fontId="17" fillId="2" borderId="12" xfId="0" applyFont="1" applyFill="1" applyBorder="1"/>
    <xf numFmtId="166" fontId="23" fillId="2" borderId="7" xfId="2" applyNumberFormat="1" applyFont="1" applyFill="1" applyBorder="1"/>
    <xf numFmtId="166" fontId="23" fillId="2" borderId="0" xfId="2" applyNumberFormat="1" applyFont="1" applyFill="1" applyBorder="1"/>
    <xf numFmtId="0" fontId="23" fillId="2" borderId="12" xfId="0" applyFont="1" applyFill="1" applyBorder="1"/>
    <xf numFmtId="0" fontId="23" fillId="2" borderId="7" xfId="0" applyFont="1" applyFill="1" applyBorder="1"/>
    <xf numFmtId="180" fontId="17" fillId="2" borderId="7" xfId="1" applyNumberFormat="1" applyFont="1" applyFill="1" applyBorder="1"/>
    <xf numFmtId="180" fontId="17" fillId="2" borderId="0" xfId="1" applyNumberFormat="1" applyFont="1" applyFill="1" applyBorder="1"/>
    <xf numFmtId="9" fontId="8" fillId="2" borderId="7" xfId="0" applyNumberFormat="1" applyFont="1" applyFill="1" applyBorder="1"/>
    <xf numFmtId="9" fontId="8" fillId="2" borderId="0" xfId="0" applyNumberFormat="1" applyFont="1" applyFill="1"/>
    <xf numFmtId="166" fontId="17" fillId="2" borderId="12" xfId="2" applyNumberFormat="1" applyFont="1" applyFill="1" applyBorder="1" applyAlignment="1">
      <alignment horizontal="right" indent="1"/>
    </xf>
    <xf numFmtId="166" fontId="8" fillId="2" borderId="7" xfId="0" applyNumberFormat="1" applyFont="1" applyFill="1" applyBorder="1"/>
    <xf numFmtId="166" fontId="17" fillId="2" borderId="0" xfId="0" applyNumberFormat="1" applyFont="1" applyFill="1"/>
    <xf numFmtId="166" fontId="8" fillId="2" borderId="12" xfId="2" applyNumberFormat="1" applyFont="1" applyFill="1" applyBorder="1" applyAlignment="1">
      <alignment horizontal="right" vertical="top" indent="1"/>
    </xf>
    <xf numFmtId="166" fontId="17" fillId="2" borderId="0" xfId="2" applyNumberFormat="1" applyFont="1" applyFill="1" applyBorder="1" applyAlignment="1">
      <alignment horizontal="left" indent="1"/>
    </xf>
    <xf numFmtId="0" fontId="8" fillId="2" borderId="7" xfId="0" applyFont="1" applyFill="1" applyBorder="1"/>
    <xf numFmtId="0" fontId="14" fillId="3" borderId="2" xfId="0" applyFont="1" applyFill="1" applyBorder="1" applyAlignment="1">
      <alignment vertical="center"/>
    </xf>
    <xf numFmtId="0" fontId="14" fillId="3" borderId="13" xfId="0" applyFont="1" applyFill="1" applyBorder="1" applyAlignment="1">
      <alignment vertical="center"/>
    </xf>
    <xf numFmtId="0" fontId="17" fillId="2" borderId="9" xfId="0" applyFont="1" applyFill="1" applyBorder="1"/>
    <xf numFmtId="0" fontId="15" fillId="2" borderId="0" xfId="0" applyFont="1" applyFill="1" applyAlignment="1">
      <alignment horizontal="left" vertical="top"/>
    </xf>
    <xf numFmtId="0" fontId="15" fillId="2" borderId="0" xfId="0" applyFont="1" applyFill="1"/>
    <xf numFmtId="0" fontId="17" fillId="2" borderId="4" xfId="0" applyFont="1" applyFill="1" applyBorder="1"/>
    <xf numFmtId="0" fontId="20" fillId="2" borderId="0" xfId="0" applyFont="1" applyFill="1"/>
    <xf numFmtId="168" fontId="17" fillId="2" borderId="0" xfId="1" applyNumberFormat="1" applyFont="1" applyFill="1"/>
    <xf numFmtId="9" fontId="17" fillId="2" borderId="0" xfId="0" applyNumberFormat="1" applyFont="1" applyFill="1"/>
    <xf numFmtId="176" fontId="10" fillId="2" borderId="0" xfId="0" applyNumberFormat="1" applyFont="1" applyFill="1" applyAlignment="1">
      <alignment horizontal="right" vertical="top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69" fontId="10" fillId="2" borderId="0" xfId="0" applyNumberFormat="1" applyFont="1" applyFill="1" applyAlignment="1">
      <alignment horizontal="right" vertical="top" wrapText="1"/>
    </xf>
    <xf numFmtId="9" fontId="17" fillId="2" borderId="0" xfId="2" applyFont="1" applyFill="1"/>
    <xf numFmtId="177" fontId="10" fillId="2" borderId="0" xfId="0" applyNumberFormat="1" applyFont="1" applyFill="1" applyAlignment="1">
      <alignment horizontal="right" vertical="top" wrapText="1" indent="1"/>
    </xf>
    <xf numFmtId="3" fontId="10" fillId="2" borderId="0" xfId="0" applyNumberFormat="1" applyFont="1" applyFill="1" applyAlignment="1">
      <alignment horizontal="right" vertical="top" wrapText="1"/>
    </xf>
    <xf numFmtId="178" fontId="17" fillId="2" borderId="0" xfId="0" applyNumberFormat="1" applyFont="1" applyFill="1"/>
    <xf numFmtId="166" fontId="20" fillId="2" borderId="0" xfId="2" applyNumberFormat="1" applyFont="1" applyFill="1" applyAlignment="1">
      <alignment horizontal="right" indent="1"/>
    </xf>
    <xf numFmtId="9" fontId="17" fillId="2" borderId="0" xfId="2" applyFont="1" applyFill="1" applyAlignment="1">
      <alignment horizontal="right" indent="1"/>
    </xf>
    <xf numFmtId="0" fontId="10" fillId="2" borderId="0" xfId="0" applyFont="1" applyFill="1" applyAlignment="1">
      <alignment horizontal="left" wrapText="1"/>
    </xf>
    <xf numFmtId="176" fontId="10" fillId="2" borderId="0" xfId="0" applyNumberFormat="1" applyFont="1" applyFill="1" applyAlignment="1">
      <alignment horizontal="right" wrapText="1"/>
    </xf>
    <xf numFmtId="2" fontId="17" fillId="2" borderId="0" xfId="0" applyNumberFormat="1" applyFont="1" applyFill="1"/>
    <xf numFmtId="176" fontId="17" fillId="2" borderId="0" xfId="1" applyNumberFormat="1" applyFont="1" applyFill="1"/>
    <xf numFmtId="177" fontId="10" fillId="2" borderId="0" xfId="0" applyNumberFormat="1" applyFont="1" applyFill="1" applyAlignment="1">
      <alignment horizontal="right" vertical="top" wrapText="1"/>
    </xf>
    <xf numFmtId="176" fontId="10" fillId="2" borderId="2" xfId="0" applyNumberFormat="1" applyFont="1" applyFill="1" applyBorder="1" applyAlignment="1">
      <alignment horizontal="right" vertical="top" wrapText="1"/>
    </xf>
    <xf numFmtId="9" fontId="17" fillId="2" borderId="2" xfId="2" applyFont="1" applyFill="1" applyBorder="1"/>
    <xf numFmtId="177" fontId="10" fillId="2" borderId="2" xfId="0" applyNumberFormat="1" applyFont="1" applyFill="1" applyBorder="1" applyAlignment="1">
      <alignment horizontal="right" vertical="top" wrapText="1"/>
    </xf>
    <xf numFmtId="3" fontId="20" fillId="2" borderId="0" xfId="1" applyNumberFormat="1" applyFont="1" applyFill="1" applyAlignment="1">
      <alignment horizontal="right"/>
    </xf>
    <xf numFmtId="9" fontId="20" fillId="2" borderId="0" xfId="2" applyFont="1" applyFill="1"/>
    <xf numFmtId="0" fontId="8" fillId="2" borderId="5" xfId="0" applyFont="1" applyFill="1" applyBorder="1"/>
    <xf numFmtId="0" fontId="8" fillId="2" borderId="3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top"/>
    </xf>
    <xf numFmtId="10" fontId="10" fillId="2" borderId="0" xfId="2" applyNumberFormat="1" applyFont="1" applyFill="1" applyBorder="1" applyAlignment="1">
      <alignment horizontal="right" vertical="top" wrapText="1"/>
    </xf>
    <xf numFmtId="0" fontId="10" fillId="2" borderId="9" xfId="0" applyFont="1" applyFill="1" applyBorder="1" applyAlignment="1">
      <alignment horizontal="left" vertical="top"/>
    </xf>
    <xf numFmtId="0" fontId="8" fillId="2" borderId="2" xfId="0" applyFont="1" applyFill="1" applyBorder="1"/>
    <xf numFmtId="168" fontId="8" fillId="2" borderId="0" xfId="0" applyNumberFormat="1" applyFont="1" applyFill="1"/>
    <xf numFmtId="0" fontId="8" fillId="2" borderId="0" xfId="0" applyFont="1" applyFill="1" applyAlignment="1">
      <alignment vertical="center"/>
    </xf>
    <xf numFmtId="165" fontId="8" fillId="2" borderId="0" xfId="0" applyNumberFormat="1" applyFont="1" applyFill="1"/>
    <xf numFmtId="164" fontId="7" fillId="2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164" fontId="21" fillId="2" borderId="0" xfId="0" applyNumberFormat="1" applyFont="1" applyFill="1" applyAlignment="1">
      <alignment horizontal="right" vertical="top" wrapText="1"/>
    </xf>
    <xf numFmtId="10" fontId="8" fillId="2" borderId="0" xfId="2" applyNumberFormat="1" applyFont="1" applyFill="1"/>
    <xf numFmtId="10" fontId="10" fillId="2" borderId="0" xfId="2" applyNumberFormat="1" applyFont="1" applyFill="1" applyBorder="1" applyAlignment="1">
      <alignment horizontal="left" vertical="top"/>
    </xf>
    <xf numFmtId="0" fontId="16" fillId="0" borderId="0" xfId="0" applyFont="1" applyAlignment="1">
      <alignment vertical="center"/>
    </xf>
    <xf numFmtId="0" fontId="26" fillId="4" borderId="0" xfId="0" applyFont="1" applyFill="1"/>
    <xf numFmtId="0" fontId="27" fillId="4" borderId="4" xfId="0" applyFont="1" applyFill="1" applyBorder="1" applyAlignment="1">
      <alignment horizontal="center"/>
    </xf>
    <xf numFmtId="0" fontId="14" fillId="4" borderId="0" xfId="0" applyFont="1" applyFill="1"/>
    <xf numFmtId="0" fontId="27" fillId="4" borderId="2" xfId="0" applyFont="1" applyFill="1" applyBorder="1" applyAlignment="1">
      <alignment horizontal="center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vertical="center"/>
    </xf>
    <xf numFmtId="169" fontId="14" fillId="4" borderId="0" xfId="0" applyNumberFormat="1" applyFont="1" applyFill="1" applyAlignment="1">
      <alignment horizontal="right" vertical="center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vertical="center" wrapText="1"/>
    </xf>
    <xf numFmtId="169" fontId="14" fillId="4" borderId="0" xfId="0" applyNumberFormat="1" applyFont="1" applyFill="1" applyAlignment="1">
      <alignment horizontal="right" vertical="center" wrapText="1"/>
    </xf>
    <xf numFmtId="169" fontId="14" fillId="4" borderId="0" xfId="0" applyNumberFormat="1" applyFont="1" applyFill="1"/>
    <xf numFmtId="170" fontId="26" fillId="4" borderId="0" xfId="0" applyNumberFormat="1" applyFont="1" applyFill="1"/>
    <xf numFmtId="0" fontId="16" fillId="0" borderId="0" xfId="0" applyFont="1" applyAlignment="1">
      <alignment horizontal="left" vertical="center" indent="2"/>
    </xf>
    <xf numFmtId="166" fontId="8" fillId="4" borderId="7" xfId="0" applyNumberFormat="1" applyFont="1" applyFill="1" applyBorder="1"/>
    <xf numFmtId="166" fontId="8" fillId="4" borderId="0" xfId="0" applyNumberFormat="1" applyFont="1" applyFill="1"/>
    <xf numFmtId="166" fontId="10" fillId="2" borderId="0" xfId="2" applyNumberFormat="1" applyFont="1" applyFill="1" applyBorder="1" applyAlignment="1">
      <alignment horizontal="right" vertical="top" wrapText="1" indent="2"/>
    </xf>
    <xf numFmtId="166" fontId="8" fillId="2" borderId="8" xfId="2" applyNumberFormat="1" applyFont="1" applyFill="1" applyBorder="1" applyAlignment="1">
      <alignment horizontal="right" indent="2"/>
    </xf>
    <xf numFmtId="10" fontId="10" fillId="2" borderId="2" xfId="2" applyNumberFormat="1" applyFont="1" applyFill="1" applyBorder="1" applyAlignment="1">
      <alignment horizontal="right" vertical="top" wrapText="1" indent="2"/>
    </xf>
    <xf numFmtId="166" fontId="10" fillId="2" borderId="2" xfId="2" applyNumberFormat="1" applyFont="1" applyFill="1" applyBorder="1" applyAlignment="1">
      <alignment horizontal="right" vertical="top" wrapText="1" indent="2"/>
    </xf>
    <xf numFmtId="169" fontId="8" fillId="2" borderId="0" xfId="0" applyNumberFormat="1" applyFont="1" applyFill="1" applyAlignment="1">
      <alignment horizontal="right" indent="2"/>
    </xf>
    <xf numFmtId="169" fontId="8" fillId="2" borderId="0" xfId="1" applyNumberFormat="1" applyFont="1" applyFill="1" applyBorder="1" applyAlignment="1">
      <alignment horizontal="right" indent="2"/>
    </xf>
    <xf numFmtId="169" fontId="8" fillId="2" borderId="2" xfId="0" applyNumberFormat="1" applyFont="1" applyFill="1" applyBorder="1" applyAlignment="1">
      <alignment horizontal="right" indent="2"/>
    </xf>
    <xf numFmtId="0" fontId="14" fillId="5" borderId="0" xfId="0" applyFont="1" applyFill="1" applyAlignment="1">
      <alignment horizontal="center" vertical="center"/>
    </xf>
    <xf numFmtId="175" fontId="14" fillId="5" borderId="0" xfId="0" quotePrefix="1" applyNumberFormat="1" applyFont="1" applyFill="1" applyAlignment="1">
      <alignment horizontal="center" vertical="center" wrapText="1"/>
    </xf>
    <xf numFmtId="175" fontId="14" fillId="5" borderId="2" xfId="0" quotePrefix="1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169" fontId="14" fillId="4" borderId="2" xfId="0" applyNumberFormat="1" applyFont="1" applyFill="1" applyBorder="1" applyAlignment="1">
      <alignment horizontal="right" vertical="center" wrapText="1"/>
    </xf>
    <xf numFmtId="0" fontId="8" fillId="2" borderId="12" xfId="0" applyFont="1" applyFill="1" applyBorder="1"/>
    <xf numFmtId="0" fontId="28" fillId="2" borderId="0" xfId="0" applyFont="1" applyFill="1"/>
    <xf numFmtId="165" fontId="8" fillId="2" borderId="0" xfId="1" applyNumberFormat="1" applyFont="1" applyFill="1" applyBorder="1"/>
    <xf numFmtId="0" fontId="14" fillId="4" borderId="7" xfId="0" applyFont="1" applyFill="1" applyBorder="1"/>
    <xf numFmtId="0" fontId="29" fillId="4" borderId="7" xfId="0" applyFont="1" applyFill="1" applyBorder="1"/>
    <xf numFmtId="0" fontId="29" fillId="4" borderId="0" xfId="0" applyFont="1" applyFill="1"/>
    <xf numFmtId="0" fontId="17" fillId="0" borderId="2" xfId="0" applyFont="1" applyBorder="1"/>
    <xf numFmtId="0" fontId="20" fillId="0" borderId="0" xfId="0" applyFont="1"/>
    <xf numFmtId="0" fontId="17" fillId="0" borderId="0" xfId="0" applyFont="1" applyAlignment="1">
      <alignment horizontal="left"/>
    </xf>
    <xf numFmtId="39" fontId="17" fillId="0" borderId="0" xfId="0" applyNumberFormat="1" applyFont="1"/>
    <xf numFmtId="172" fontId="20" fillId="0" borderId="0" xfId="0" applyNumberFormat="1" applyFont="1" applyAlignment="1">
      <alignment horizontal="left"/>
    </xf>
    <xf numFmtId="0" fontId="23" fillId="0" borderId="2" xfId="0" applyFont="1" applyBorder="1" applyAlignment="1">
      <alignment horizontal="left" indent="1"/>
    </xf>
    <xf numFmtId="0" fontId="14" fillId="5" borderId="0" xfId="0" applyFont="1" applyFill="1"/>
    <xf numFmtId="0" fontId="24" fillId="5" borderId="0" xfId="0" applyFont="1" applyFill="1"/>
    <xf numFmtId="166" fontId="24" fillId="4" borderId="0" xfId="0" applyNumberFormat="1" applyFont="1" applyFill="1"/>
    <xf numFmtId="0" fontId="23" fillId="2" borderId="0" xfId="0" applyFont="1" applyFill="1"/>
    <xf numFmtId="0" fontId="17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 vertical="top" indent="1"/>
    </xf>
    <xf numFmtId="9" fontId="25" fillId="2" borderId="0" xfId="0" applyNumberFormat="1" applyFont="1" applyFill="1"/>
    <xf numFmtId="0" fontId="14" fillId="3" borderId="0" xfId="0" applyFont="1" applyFill="1" applyAlignment="1">
      <alignment vertical="center"/>
    </xf>
    <xf numFmtId="14" fontId="17" fillId="2" borderId="2" xfId="0" applyNumberFormat="1" applyFont="1" applyFill="1" applyBorder="1"/>
    <xf numFmtId="166" fontId="8" fillId="2" borderId="10" xfId="2" applyNumberFormat="1" applyFont="1" applyFill="1" applyBorder="1" applyAlignment="1">
      <alignment horizontal="right" indent="2"/>
    </xf>
    <xf numFmtId="10" fontId="19" fillId="2" borderId="0" xfId="2" applyNumberFormat="1" applyFont="1" applyFill="1"/>
    <xf numFmtId="173" fontId="8" fillId="2" borderId="0" xfId="0" applyNumberFormat="1" applyFont="1" applyFill="1"/>
    <xf numFmtId="183" fontId="8" fillId="2" borderId="0" xfId="1" applyNumberFormat="1" applyFont="1" applyFill="1" applyBorder="1"/>
    <xf numFmtId="173" fontId="17" fillId="0" borderId="0" xfId="0" applyNumberFormat="1" applyFont="1"/>
    <xf numFmtId="184" fontId="17" fillId="0" borderId="0" xfId="0" applyNumberFormat="1" applyFont="1"/>
    <xf numFmtId="185" fontId="17" fillId="0" borderId="0" xfId="0" applyNumberFormat="1" applyFont="1"/>
    <xf numFmtId="173" fontId="20" fillId="0" borderId="0" xfId="0" applyNumberFormat="1" applyFont="1"/>
    <xf numFmtId="166" fontId="23" fillId="0" borderId="2" xfId="0" applyNumberFormat="1" applyFont="1" applyBorder="1"/>
    <xf numFmtId="186" fontId="20" fillId="0" borderId="0" xfId="0" applyNumberFormat="1" applyFont="1"/>
    <xf numFmtId="39" fontId="17" fillId="2" borderId="0" xfId="0" applyNumberFormat="1" applyFont="1" applyFill="1"/>
    <xf numFmtId="166" fontId="17" fillId="2" borderId="0" xfId="2" applyNumberFormat="1" applyFont="1" applyFill="1"/>
    <xf numFmtId="187" fontId="17" fillId="2" borderId="0" xfId="0" applyNumberFormat="1" applyFont="1" applyFill="1"/>
    <xf numFmtId="166" fontId="10" fillId="0" borderId="0" xfId="6" applyNumberFormat="1" applyFont="1" applyAlignment="1">
      <alignment horizontal="right" vertical="top"/>
    </xf>
    <xf numFmtId="0" fontId="32" fillId="0" borderId="0" xfId="8"/>
    <xf numFmtId="0" fontId="8" fillId="6" borderId="0" xfId="10" applyFont="1" applyFill="1" applyAlignment="1">
      <alignment horizontal="center" vertical="center" wrapText="1"/>
    </xf>
    <xf numFmtId="49" fontId="36" fillId="0" borderId="0" xfId="9" applyNumberFormat="1" applyFont="1"/>
    <xf numFmtId="0" fontId="39" fillId="0" borderId="0" xfId="0" applyFont="1"/>
    <xf numFmtId="0" fontId="8" fillId="2" borderId="0" xfId="0" applyFont="1" applyFill="1" applyAlignment="1">
      <alignment wrapText="1"/>
    </xf>
    <xf numFmtId="0" fontId="17" fillId="0" borderId="0" xfId="0" applyFont="1" applyAlignment="1">
      <alignment vertical="center"/>
    </xf>
    <xf numFmtId="0" fontId="7" fillId="0" borderId="0" xfId="5" applyFont="1" applyAlignment="1">
      <alignment horizontal="center" wrapText="1"/>
    </xf>
    <xf numFmtId="0" fontId="37" fillId="0" borderId="0" xfId="0" applyFont="1" applyAlignment="1">
      <alignment vertical="center"/>
    </xf>
    <xf numFmtId="0" fontId="36" fillId="2" borderId="0" xfId="0" applyFont="1" applyFill="1"/>
    <xf numFmtId="0" fontId="14" fillId="0" borderId="0" xfId="0" applyFont="1"/>
    <xf numFmtId="0" fontId="38" fillId="0" borderId="0" xfId="0" applyFont="1" applyAlignment="1">
      <alignment horizontal="center" vertical="center"/>
    </xf>
    <xf numFmtId="188" fontId="10" fillId="2" borderId="0" xfId="0" applyNumberFormat="1" applyFont="1" applyFill="1" applyAlignment="1">
      <alignment horizontal="right" vertical="top" wrapText="1" indent="1"/>
    </xf>
    <xf numFmtId="188" fontId="10" fillId="2" borderId="0" xfId="0" applyNumberFormat="1" applyFont="1" applyFill="1" applyAlignment="1">
      <alignment horizontal="right" vertical="top" wrapText="1" indent="2"/>
    </xf>
    <xf numFmtId="188" fontId="20" fillId="2" borderId="0" xfId="0" applyNumberFormat="1" applyFont="1" applyFill="1" applyAlignment="1">
      <alignment horizontal="right" indent="1"/>
    </xf>
    <xf numFmtId="188" fontId="20" fillId="2" borderId="0" xfId="0" applyNumberFormat="1" applyFont="1" applyFill="1" applyAlignment="1">
      <alignment horizontal="right" indent="2"/>
    </xf>
    <xf numFmtId="188" fontId="17" fillId="2" borderId="0" xfId="0" applyNumberFormat="1" applyFont="1" applyFill="1" applyAlignment="1">
      <alignment horizontal="right" indent="1"/>
    </xf>
    <xf numFmtId="188" fontId="17" fillId="2" borderId="0" xfId="0" applyNumberFormat="1" applyFont="1" applyFill="1" applyAlignment="1">
      <alignment horizontal="right" indent="2"/>
    </xf>
    <xf numFmtId="188" fontId="17" fillId="2" borderId="0" xfId="0" applyNumberFormat="1" applyFont="1" applyFill="1"/>
    <xf numFmtId="188" fontId="10" fillId="2" borderId="0" xfId="0" applyNumberFormat="1" applyFont="1" applyFill="1" applyAlignment="1">
      <alignment horizontal="right" vertical="top" wrapText="1"/>
    </xf>
    <xf numFmtId="188" fontId="10" fillId="2" borderId="2" xfId="0" applyNumberFormat="1" applyFont="1" applyFill="1" applyBorder="1" applyAlignment="1">
      <alignment horizontal="right" vertical="top" wrapText="1"/>
    </xf>
    <xf numFmtId="188" fontId="10" fillId="2" borderId="2" xfId="0" applyNumberFormat="1" applyFont="1" applyFill="1" applyBorder="1" applyAlignment="1">
      <alignment horizontal="right" vertical="top" wrapText="1" indent="2"/>
    </xf>
    <xf numFmtId="0" fontId="10" fillId="2" borderId="0" xfId="0" applyFont="1" applyFill="1" applyAlignment="1">
      <alignment vertical="center"/>
    </xf>
    <xf numFmtId="0" fontId="17" fillId="0" borderId="0" xfId="0" applyFont="1" applyAlignment="1">
      <alignment vertical="center" wrapText="1"/>
    </xf>
    <xf numFmtId="0" fontId="41" fillId="0" borderId="0" xfId="12" applyFont="1" applyAlignment="1">
      <alignment vertical="center"/>
    </xf>
    <xf numFmtId="0" fontId="41" fillId="2" borderId="0" xfId="0" applyFont="1" applyFill="1" applyAlignment="1">
      <alignment vertical="center"/>
    </xf>
    <xf numFmtId="0" fontId="41" fillId="2" borderId="0" xfId="0" applyFont="1" applyFill="1"/>
    <xf numFmtId="188" fontId="14" fillId="4" borderId="0" xfId="0" applyNumberFormat="1" applyFont="1" applyFill="1" applyAlignment="1">
      <alignment horizontal="right"/>
    </xf>
    <xf numFmtId="188" fontId="14" fillId="4" borderId="2" xfId="0" applyNumberFormat="1" applyFont="1" applyFill="1" applyBorder="1" applyAlignment="1">
      <alignment horizontal="right"/>
    </xf>
    <xf numFmtId="0" fontId="33" fillId="0" borderId="0" xfId="10" applyFont="1" applyAlignment="1">
      <alignment horizontal="center" vertical="center" wrapText="1"/>
    </xf>
    <xf numFmtId="0" fontId="17" fillId="0" borderId="12" xfId="0" applyFont="1" applyBorder="1"/>
    <xf numFmtId="0" fontId="17" fillId="0" borderId="12" xfId="0" applyFont="1" applyBorder="1" applyAlignment="1">
      <alignment horizontal="left"/>
    </xf>
    <xf numFmtId="173" fontId="30" fillId="4" borderId="12" xfId="0" applyNumberFormat="1" applyFont="1" applyFill="1" applyBorder="1" applyAlignment="1">
      <alignment horizontal="right" vertical="top" wrapText="1"/>
    </xf>
    <xf numFmtId="185" fontId="17" fillId="0" borderId="12" xfId="0" applyNumberFormat="1" applyFont="1" applyBorder="1"/>
    <xf numFmtId="185" fontId="30" fillId="4" borderId="12" xfId="0" applyNumberFormat="1" applyFont="1" applyFill="1" applyBorder="1" applyAlignment="1">
      <alignment horizontal="right" vertical="top" wrapText="1"/>
    </xf>
    <xf numFmtId="0" fontId="20" fillId="0" borderId="12" xfId="0" applyFont="1" applyBorder="1"/>
    <xf numFmtId="0" fontId="23" fillId="0" borderId="12" xfId="0" applyFont="1" applyBorder="1" applyAlignment="1">
      <alignment horizontal="left"/>
    </xf>
    <xf numFmtId="166" fontId="23" fillId="0" borderId="12" xfId="2" applyNumberFormat="1" applyFont="1" applyBorder="1"/>
    <xf numFmtId="0" fontId="20" fillId="0" borderId="12" xfId="0" applyFont="1" applyBorder="1" applyAlignment="1">
      <alignment horizontal="left"/>
    </xf>
    <xf numFmtId="173" fontId="20" fillId="0" borderId="12" xfId="0" applyNumberFormat="1" applyFont="1" applyBorder="1" applyAlignment="1">
      <alignment horizontal="right"/>
    </xf>
    <xf numFmtId="173" fontId="31" fillId="4" borderId="12" xfId="0" applyNumberFormat="1" applyFont="1" applyFill="1" applyBorder="1" applyAlignment="1">
      <alignment horizontal="right" vertical="top" wrapText="1"/>
    </xf>
    <xf numFmtId="0" fontId="23" fillId="0" borderId="0" xfId="0" applyFont="1" applyAlignment="1">
      <alignment horizontal="left" indent="1"/>
    </xf>
    <xf numFmtId="0" fontId="20" fillId="0" borderId="0" xfId="0" applyFont="1" applyAlignment="1">
      <alignment horizontal="left"/>
    </xf>
    <xf numFmtId="166" fontId="23" fillId="0" borderId="0" xfId="2" applyNumberFormat="1" applyFont="1" applyBorder="1"/>
    <xf numFmtId="9" fontId="20" fillId="0" borderId="0" xfId="0" applyNumberFormat="1" applyFont="1"/>
    <xf numFmtId="186" fontId="17" fillId="0" borderId="0" xfId="0" applyNumberFormat="1" applyFont="1"/>
    <xf numFmtId="185" fontId="17" fillId="0" borderId="2" xfId="0" applyNumberFormat="1" applyFont="1" applyBorder="1"/>
    <xf numFmtId="186" fontId="17" fillId="0" borderId="2" xfId="0" applyNumberFormat="1" applyFont="1" applyBorder="1"/>
    <xf numFmtId="166" fontId="23" fillId="0" borderId="9" xfId="0" applyNumberFormat="1" applyFont="1" applyBorder="1"/>
    <xf numFmtId="166" fontId="23" fillId="0" borderId="13" xfId="0" applyNumberFormat="1" applyFont="1" applyBorder="1"/>
    <xf numFmtId="0" fontId="20" fillId="2" borderId="14" xfId="0" applyFont="1" applyFill="1" applyBorder="1" applyAlignment="1">
      <alignment horizontal="right"/>
    </xf>
    <xf numFmtId="0" fontId="20" fillId="2" borderId="0" xfId="0" applyFont="1" applyFill="1" applyAlignment="1">
      <alignment horizontal="right"/>
    </xf>
    <xf numFmtId="0" fontId="27" fillId="2" borderId="4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35" fillId="0" borderId="0" xfId="11" applyFont="1" applyAlignment="1">
      <alignment horizontal="justify" vertical="top" wrapText="1"/>
    </xf>
    <xf numFmtId="0" fontId="4" fillId="0" borderId="0" xfId="11" applyFont="1" applyAlignment="1">
      <alignment wrapText="1"/>
    </xf>
    <xf numFmtId="0" fontId="1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/>
    </xf>
    <xf numFmtId="0" fontId="3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0" borderId="0" xfId="5" applyFont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6" fillId="2" borderId="0" xfId="0" quotePrefix="1" applyFont="1" applyFill="1" applyAlignment="1">
      <alignment horizontal="left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27" fillId="4" borderId="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</cellXfs>
  <cellStyles count="13">
    <cellStyle name="Comma" xfId="1" builtinId="3"/>
    <cellStyle name="Comma 2" xfId="7" xr:uid="{00000000-0005-0000-0000-000001000000}"/>
    <cellStyle name="Currency" xfId="4" builtinId="4"/>
    <cellStyle name="Hyperlink" xfId="12" builtinId="8"/>
    <cellStyle name="Invisible" xfId="3" xr:uid="{00000000-0005-0000-0000-000004000000}"/>
    <cellStyle name="Normal" xfId="0" builtinId="0"/>
    <cellStyle name="Normal 2" xfId="5" xr:uid="{00000000-0005-0000-0000-000006000000}"/>
    <cellStyle name="Normal 2 2" xfId="10" xr:uid="{00000000-0005-0000-0000-000007000000}"/>
    <cellStyle name="Normal 2 3" xfId="9" xr:uid="{00000000-0005-0000-0000-000008000000}"/>
    <cellStyle name="Normal 3" xfId="11" xr:uid="{00000000-0005-0000-0000-000009000000}"/>
    <cellStyle name="Normal 4" xfId="8" xr:uid="{00000000-0005-0000-0000-00000A000000}"/>
    <cellStyle name="Percent" xfId="2" builtinId="5"/>
    <cellStyle name="Percent 2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190499</xdr:rowOff>
    </xdr:from>
    <xdr:to>
      <xdr:col>1</xdr:col>
      <xdr:colOff>2016</xdr:colOff>
      <xdr:row>1</xdr:row>
      <xdr:rowOff>622299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08511-8C24-46CF-B911-35EEE7B4C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71474"/>
          <a:ext cx="2570591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331471</xdr:colOff>
      <xdr:row>6</xdr:row>
      <xdr:rowOff>86042</xdr:rowOff>
    </xdr:from>
    <xdr:to>
      <xdr:col>5</xdr:col>
      <xdr:colOff>720408</xdr:colOff>
      <xdr:row>27</xdr:row>
      <xdr:rowOff>160972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9DE592-692C-4EBD-A434-0C0AD222F08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6" y="1238567"/>
          <a:ext cx="4922837" cy="4075430"/>
        </a:xfrm>
        <a:prstGeom prst="rect">
          <a:avLst/>
        </a:prstGeom>
      </xdr:spPr>
    </xdr:pic>
    <xdr:clientData/>
  </xdr:twoCellAnchor>
  <xdr:twoCellAnchor>
    <xdr:from>
      <xdr:col>3</xdr:col>
      <xdr:colOff>648647</xdr:colOff>
      <xdr:row>13</xdr:row>
      <xdr:rowOff>160022</xdr:rowOff>
    </xdr:from>
    <xdr:to>
      <xdr:col>3</xdr:col>
      <xdr:colOff>716281</xdr:colOff>
      <xdr:row>14</xdr:row>
      <xdr:rowOff>112397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E633144-609E-42E3-BF23-67FAF00C2BEB}"/>
            </a:ext>
          </a:extLst>
        </xdr:cNvPr>
        <xdr:cNvCxnSpPr/>
      </xdr:nvCxnSpPr>
      <xdr:spPr>
        <a:xfrm flipH="1">
          <a:off x="3982397" y="1788797"/>
          <a:ext cx="67634" cy="133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73343</xdr:colOff>
      <xdr:row>16</xdr:row>
      <xdr:rowOff>39061</xdr:rowOff>
    </xdr:from>
    <xdr:to>
      <xdr:col>5</xdr:col>
      <xdr:colOff>141925</xdr:colOff>
      <xdr:row>16</xdr:row>
      <xdr:rowOff>132404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4F0C6E82-8660-4A58-9B00-F96868EB5DC7}"/>
            </a:ext>
          </a:extLst>
        </xdr:cNvPr>
        <xdr:cNvCxnSpPr/>
      </xdr:nvCxnSpPr>
      <xdr:spPr>
        <a:xfrm flipH="1">
          <a:off x="5293043" y="2210761"/>
          <a:ext cx="68582" cy="933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5"/>
  <sheetViews>
    <sheetView topLeftCell="A23" workbookViewId="0">
      <selection activeCell="B5" sqref="B5"/>
    </sheetView>
  </sheetViews>
  <sheetFormatPr baseColWidth="10" defaultColWidth="8.83203125" defaultRowHeight="15" x14ac:dyDescent="0.2"/>
  <cols>
    <col min="1" max="1" width="37.5" customWidth="1"/>
    <col min="2" max="2" width="100.5" customWidth="1"/>
  </cols>
  <sheetData>
    <row r="2" spans="1:2" ht="65.25" customHeight="1" x14ac:dyDescent="0.2">
      <c r="A2" s="254"/>
      <c r="B2" s="255" t="s">
        <v>284</v>
      </c>
    </row>
    <row r="3" spans="1:2" ht="16" x14ac:dyDescent="0.2">
      <c r="A3" s="282"/>
      <c r="B3" s="282"/>
    </row>
    <row r="4" spans="1:2" ht="75" customHeight="1" x14ac:dyDescent="0.2">
      <c r="A4" s="307" t="s">
        <v>285</v>
      </c>
      <c r="B4" s="308"/>
    </row>
    <row r="5" spans="1:2" x14ac:dyDescent="0.2">
      <c r="A5" s="256" t="s">
        <v>286</v>
      </c>
      <c r="B5" s="254"/>
    </row>
  </sheetData>
  <mergeCells count="1">
    <mergeCell ref="A4:B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  <pageSetUpPr fitToPage="1"/>
  </sheetPr>
  <dimension ref="B2:H30"/>
  <sheetViews>
    <sheetView showGridLines="0" zoomScaleNormal="100" workbookViewId="0"/>
  </sheetViews>
  <sheetFormatPr baseColWidth="10" defaultColWidth="8.6640625" defaultRowHeight="15" x14ac:dyDescent="0.2"/>
  <cols>
    <col min="1" max="1" width="8.6640625" style="59"/>
    <col min="2" max="2" width="18.33203125" style="59" customWidth="1"/>
    <col min="3" max="3" width="33.6640625" style="59" customWidth="1"/>
    <col min="4" max="4" width="19.6640625" style="59" customWidth="1"/>
    <col min="5" max="5" width="30.83203125" style="59" customWidth="1"/>
    <col min="6" max="6" width="21.33203125" style="59" customWidth="1"/>
    <col min="7" max="7" width="15.6640625" style="59" customWidth="1"/>
    <col min="8" max="16384" width="8.6640625" style="59"/>
  </cols>
  <sheetData>
    <row r="2" spans="2:8" x14ac:dyDescent="0.2">
      <c r="B2" s="312" t="s">
        <v>246</v>
      </c>
      <c r="C2" s="312"/>
      <c r="D2" s="312"/>
      <c r="E2" s="312"/>
      <c r="F2" s="312"/>
      <c r="G2" s="312"/>
    </row>
    <row r="3" spans="2:8" x14ac:dyDescent="0.2">
      <c r="B3" s="311" t="s">
        <v>100</v>
      </c>
      <c r="C3" s="311"/>
      <c r="D3" s="311"/>
      <c r="E3" s="311"/>
      <c r="F3" s="311"/>
      <c r="G3" s="311"/>
    </row>
    <row r="4" spans="2:8" x14ac:dyDescent="0.2">
      <c r="B4" s="313" t="s">
        <v>79</v>
      </c>
      <c r="C4" s="313"/>
      <c r="D4" s="313"/>
      <c r="E4" s="313"/>
      <c r="F4" s="313"/>
      <c r="G4" s="313"/>
    </row>
    <row r="5" spans="2:8" x14ac:dyDescent="0.2">
      <c r="B5" s="310"/>
      <c r="C5" s="310"/>
      <c r="D5" s="310"/>
      <c r="E5" s="310"/>
    </row>
    <row r="7" spans="2:8" ht="16" x14ac:dyDescent="0.2">
      <c r="B7" s="322" t="s">
        <v>66</v>
      </c>
      <c r="C7" s="322" t="s">
        <v>27</v>
      </c>
      <c r="D7" s="322" t="s">
        <v>67</v>
      </c>
      <c r="E7" s="322" t="s">
        <v>247</v>
      </c>
      <c r="F7" s="305" t="s">
        <v>276</v>
      </c>
      <c r="G7" s="192" t="s">
        <v>47</v>
      </c>
      <c r="H7" s="193"/>
    </row>
    <row r="8" spans="2:8" ht="16" x14ac:dyDescent="0.2">
      <c r="B8" s="323"/>
      <c r="C8" s="323"/>
      <c r="D8" s="323"/>
      <c r="E8" s="323"/>
      <c r="F8" s="306" t="s">
        <v>26</v>
      </c>
      <c r="G8" s="194" t="s">
        <v>50</v>
      </c>
      <c r="H8" s="193"/>
    </row>
    <row r="9" spans="2:8" ht="16.25" customHeight="1" x14ac:dyDescent="0.2">
      <c r="B9" s="213">
        <v>2017</v>
      </c>
      <c r="C9" s="195" t="s">
        <v>68</v>
      </c>
      <c r="D9" s="196" t="s">
        <v>227</v>
      </c>
      <c r="E9" s="195" t="s">
        <v>69</v>
      </c>
      <c r="F9" s="197">
        <v>335</v>
      </c>
      <c r="G9" s="280" t="s">
        <v>252</v>
      </c>
      <c r="H9" s="193"/>
    </row>
    <row r="10" spans="2:8" ht="16.25" customHeight="1" x14ac:dyDescent="0.2">
      <c r="B10" s="213">
        <v>2017</v>
      </c>
      <c r="C10" s="198" t="s">
        <v>28</v>
      </c>
      <c r="D10" s="196" t="s">
        <v>227</v>
      </c>
      <c r="E10" s="199" t="s">
        <v>29</v>
      </c>
      <c r="F10" s="200">
        <v>7500</v>
      </c>
      <c r="G10" s="280" t="s">
        <v>253</v>
      </c>
      <c r="H10" s="193"/>
    </row>
    <row r="11" spans="2:8" ht="16.25" customHeight="1" x14ac:dyDescent="0.2">
      <c r="B11" s="213">
        <v>2017</v>
      </c>
      <c r="C11" s="198" t="s">
        <v>43</v>
      </c>
      <c r="D11" s="196" t="s">
        <v>227</v>
      </c>
      <c r="E11" s="199" t="s">
        <v>30</v>
      </c>
      <c r="F11" s="200">
        <v>780</v>
      </c>
      <c r="G11" s="280" t="s">
        <v>254</v>
      </c>
      <c r="H11" s="193"/>
    </row>
    <row r="12" spans="2:8" ht="16.25" customHeight="1" x14ac:dyDescent="0.2">
      <c r="B12" s="213">
        <v>2017</v>
      </c>
      <c r="C12" s="198" t="s">
        <v>70</v>
      </c>
      <c r="D12" s="196" t="s">
        <v>227</v>
      </c>
      <c r="E12" s="199" t="s">
        <v>38</v>
      </c>
      <c r="F12" s="200">
        <v>565</v>
      </c>
      <c r="G12" s="280" t="s">
        <v>255</v>
      </c>
      <c r="H12" s="193"/>
    </row>
    <row r="13" spans="2:8" ht="16.25" customHeight="1" x14ac:dyDescent="0.2">
      <c r="B13" s="213">
        <v>2017</v>
      </c>
      <c r="C13" s="198" t="s">
        <v>31</v>
      </c>
      <c r="D13" s="199" t="s">
        <v>268</v>
      </c>
      <c r="E13" s="199" t="s">
        <v>32</v>
      </c>
      <c r="F13" s="200"/>
      <c r="G13" s="280" t="s">
        <v>256</v>
      </c>
      <c r="H13" s="193"/>
    </row>
    <row r="14" spans="2:8" ht="16.25" customHeight="1" x14ac:dyDescent="0.2">
      <c r="B14" s="213">
        <v>2017</v>
      </c>
      <c r="C14" s="59" t="s">
        <v>248</v>
      </c>
      <c r="D14" s="196" t="s">
        <v>227</v>
      </c>
      <c r="E14" s="59" t="s">
        <v>92</v>
      </c>
      <c r="F14" s="200">
        <v>780</v>
      </c>
      <c r="G14" s="280">
        <v>10.4</v>
      </c>
      <c r="H14" s="193"/>
    </row>
    <row r="15" spans="2:8" ht="16.25" customHeight="1" x14ac:dyDescent="0.2">
      <c r="B15" s="213">
        <v>2017</v>
      </c>
      <c r="C15" s="198" t="s">
        <v>33</v>
      </c>
      <c r="D15" s="199" t="s">
        <v>268</v>
      </c>
      <c r="E15" s="199" t="s">
        <v>34</v>
      </c>
      <c r="F15" s="200">
        <v>1800</v>
      </c>
      <c r="G15" s="280" t="s">
        <v>257</v>
      </c>
      <c r="H15" s="193"/>
    </row>
    <row r="16" spans="2:8" ht="16.25" customHeight="1" x14ac:dyDescent="0.2">
      <c r="B16" s="214" t="s">
        <v>85</v>
      </c>
      <c r="C16" s="198" t="s">
        <v>71</v>
      </c>
      <c r="D16" s="199" t="s">
        <v>268</v>
      </c>
      <c r="E16" s="199" t="s">
        <v>29</v>
      </c>
      <c r="F16" s="200">
        <v>1350</v>
      </c>
      <c r="G16" s="280" t="s">
        <v>258</v>
      </c>
      <c r="H16" s="193"/>
    </row>
    <row r="17" spans="2:8" ht="16.25" customHeight="1" x14ac:dyDescent="0.2">
      <c r="B17" s="214" t="s">
        <v>93</v>
      </c>
      <c r="C17" s="198" t="s">
        <v>35</v>
      </c>
      <c r="D17" s="199" t="s">
        <v>268</v>
      </c>
      <c r="E17" s="199" t="s">
        <v>36</v>
      </c>
      <c r="F17" s="200">
        <v>15500</v>
      </c>
      <c r="G17" s="280" t="s">
        <v>259</v>
      </c>
      <c r="H17" s="193"/>
    </row>
    <row r="18" spans="2:8" ht="16.25" customHeight="1" x14ac:dyDescent="0.2">
      <c r="B18" s="214" t="s">
        <v>86</v>
      </c>
      <c r="C18" s="198" t="s">
        <v>249</v>
      </c>
      <c r="D18" s="199" t="s">
        <v>268</v>
      </c>
      <c r="E18" s="199" t="s">
        <v>72</v>
      </c>
      <c r="F18" s="200">
        <v>11160</v>
      </c>
      <c r="G18" s="280" t="s">
        <v>260</v>
      </c>
      <c r="H18" s="193"/>
    </row>
    <row r="19" spans="2:8" ht="16.25" customHeight="1" x14ac:dyDescent="0.2">
      <c r="B19" s="214" t="s">
        <v>86</v>
      </c>
      <c r="C19" s="198" t="s">
        <v>250</v>
      </c>
      <c r="D19" s="199" t="s">
        <v>268</v>
      </c>
      <c r="E19" s="199" t="s">
        <v>29</v>
      </c>
      <c r="F19" s="200">
        <v>374</v>
      </c>
      <c r="G19" s="280" t="s">
        <v>261</v>
      </c>
      <c r="H19" s="193"/>
    </row>
    <row r="20" spans="2:8" ht="16.25" customHeight="1" x14ac:dyDescent="0.2">
      <c r="B20" s="214" t="s">
        <v>86</v>
      </c>
      <c r="C20" s="198" t="s">
        <v>37</v>
      </c>
      <c r="D20" s="196" t="s">
        <v>227</v>
      </c>
      <c r="E20" s="199" t="s">
        <v>38</v>
      </c>
      <c r="F20" s="200">
        <v>2100</v>
      </c>
      <c r="G20" s="280" t="s">
        <v>262</v>
      </c>
      <c r="H20" s="193"/>
    </row>
    <row r="21" spans="2:8" ht="16.25" customHeight="1" x14ac:dyDescent="0.2">
      <c r="B21" s="214" t="s">
        <v>86</v>
      </c>
      <c r="C21" s="198" t="s">
        <v>39</v>
      </c>
      <c r="D21" s="196" t="s">
        <v>227</v>
      </c>
      <c r="E21" s="199" t="s">
        <v>40</v>
      </c>
      <c r="F21" s="200">
        <v>1330</v>
      </c>
      <c r="G21" s="280" t="s">
        <v>252</v>
      </c>
      <c r="H21" s="193"/>
    </row>
    <row r="22" spans="2:8" ht="16.25" customHeight="1" x14ac:dyDescent="0.2">
      <c r="B22" s="214" t="s">
        <v>86</v>
      </c>
      <c r="C22" s="198" t="s">
        <v>73</v>
      </c>
      <c r="D22" s="196" t="s">
        <v>227</v>
      </c>
      <c r="E22" s="199" t="s">
        <v>74</v>
      </c>
      <c r="F22" s="200">
        <v>890</v>
      </c>
      <c r="G22" s="280" t="s">
        <v>263</v>
      </c>
      <c r="H22" s="193"/>
    </row>
    <row r="23" spans="2:8" ht="16.25" customHeight="1" x14ac:dyDescent="0.2">
      <c r="B23" s="214" t="s">
        <v>91</v>
      </c>
      <c r="C23" s="198" t="s">
        <v>75</v>
      </c>
      <c r="D23" s="199" t="s">
        <v>268</v>
      </c>
      <c r="E23" s="199" t="s">
        <v>76</v>
      </c>
      <c r="F23" s="200">
        <v>1700</v>
      </c>
      <c r="G23" s="280" t="s">
        <v>264</v>
      </c>
      <c r="H23" s="193"/>
    </row>
    <row r="24" spans="2:8" ht="16.25" customHeight="1" x14ac:dyDescent="0.2">
      <c r="B24" s="214" t="s">
        <v>86</v>
      </c>
      <c r="C24" s="193" t="s">
        <v>90</v>
      </c>
      <c r="D24" s="199" t="s">
        <v>268</v>
      </c>
      <c r="E24" s="199" t="s">
        <v>29</v>
      </c>
      <c r="F24" s="201">
        <v>340</v>
      </c>
      <c r="G24" s="280" t="s">
        <v>256</v>
      </c>
      <c r="H24" s="193"/>
    </row>
    <row r="25" spans="2:8" ht="16.25" customHeight="1" x14ac:dyDescent="0.2">
      <c r="B25" s="214" t="s">
        <v>88</v>
      </c>
      <c r="C25" s="198" t="s">
        <v>44</v>
      </c>
      <c r="D25" s="196" t="s">
        <v>227</v>
      </c>
      <c r="E25" s="199" t="s">
        <v>30</v>
      </c>
      <c r="F25" s="200">
        <v>585</v>
      </c>
      <c r="G25" s="280" t="s">
        <v>265</v>
      </c>
      <c r="H25" s="193"/>
    </row>
    <row r="26" spans="2:8" ht="16.25" customHeight="1" x14ac:dyDescent="0.2">
      <c r="B26" s="214" t="s">
        <v>88</v>
      </c>
      <c r="C26" s="198" t="s">
        <v>41</v>
      </c>
      <c r="D26" s="196" t="s">
        <v>227</v>
      </c>
      <c r="E26" s="199" t="s">
        <v>42</v>
      </c>
      <c r="F26" s="200">
        <v>1100</v>
      </c>
      <c r="G26" s="280" t="s">
        <v>259</v>
      </c>
      <c r="H26" s="193"/>
    </row>
    <row r="27" spans="2:8" ht="16.25" customHeight="1" x14ac:dyDescent="0.2">
      <c r="B27" s="214" t="s">
        <v>87</v>
      </c>
      <c r="C27" s="198" t="s">
        <v>89</v>
      </c>
      <c r="D27" s="196" t="s">
        <v>227</v>
      </c>
      <c r="E27" s="199" t="s">
        <v>38</v>
      </c>
      <c r="F27" s="200">
        <v>470</v>
      </c>
      <c r="G27" s="280" t="s">
        <v>266</v>
      </c>
      <c r="H27" s="193"/>
    </row>
    <row r="28" spans="2:8" ht="16.25" customHeight="1" x14ac:dyDescent="0.2">
      <c r="B28" s="215" t="s">
        <v>87</v>
      </c>
      <c r="C28" s="216" t="s">
        <v>251</v>
      </c>
      <c r="D28" s="217" t="s">
        <v>268</v>
      </c>
      <c r="E28" s="217" t="s">
        <v>76</v>
      </c>
      <c r="F28" s="218">
        <v>340</v>
      </c>
      <c r="G28" s="281" t="s">
        <v>267</v>
      </c>
      <c r="H28" s="193"/>
    </row>
    <row r="29" spans="2:8" x14ac:dyDescent="0.2">
      <c r="B29" s="193"/>
      <c r="C29" s="193"/>
      <c r="D29" s="193"/>
      <c r="E29" s="193"/>
      <c r="F29" s="193"/>
      <c r="G29" s="193"/>
      <c r="H29" s="193"/>
    </row>
    <row r="30" spans="2:8" s="50" customFormat="1" ht="12" x14ac:dyDescent="0.15">
      <c r="B30" s="191" t="s">
        <v>279</v>
      </c>
      <c r="C30" s="191"/>
      <c r="D30" s="191"/>
      <c r="E30" s="191"/>
      <c r="F30" s="191"/>
      <c r="G30" s="202"/>
      <c r="H30" s="191"/>
    </row>
  </sheetData>
  <mergeCells count="8">
    <mergeCell ref="B2:G2"/>
    <mergeCell ref="B3:G3"/>
    <mergeCell ref="B4:G4"/>
    <mergeCell ref="B5:E5"/>
    <mergeCell ref="B7:B8"/>
    <mergeCell ref="C7:C8"/>
    <mergeCell ref="D7:D8"/>
    <mergeCell ref="E7:E8"/>
  </mergeCells>
  <pageMargins left="0.7" right="0.7" top="0.75" bottom="0.75" header="0.3" footer="0.3"/>
  <pageSetup scale="69" orientation="portrait" r:id="rId1"/>
  <ignoredErrors>
    <ignoredError sqref="B16:B28 B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B2:N39"/>
  <sheetViews>
    <sheetView showGridLines="0" topLeftCell="A22" zoomScaleNormal="100" workbookViewId="0"/>
  </sheetViews>
  <sheetFormatPr baseColWidth="10" defaultColWidth="8.6640625" defaultRowHeight="12" customHeight="1" x14ac:dyDescent="0.2"/>
  <cols>
    <col min="1" max="1" width="8.6640625" style="2"/>
    <col min="2" max="2" width="46" style="3" customWidth="1"/>
    <col min="3" max="3" width="9.33203125" style="2" customWidth="1"/>
    <col min="4" max="6" width="10.5" style="2" bestFit="1" customWidth="1"/>
    <col min="7" max="9" width="11.33203125" style="2" customWidth="1"/>
    <col min="10" max="10" width="8.6640625" style="2"/>
    <col min="11" max="12" width="11.33203125" style="2" bestFit="1" customWidth="1"/>
    <col min="13" max="13" width="10.33203125" style="2" bestFit="1" customWidth="1"/>
    <col min="14" max="16384" width="8.6640625" style="2"/>
  </cols>
  <sheetData>
    <row r="2" spans="2:12" ht="12" customHeight="1" x14ac:dyDescent="0.2">
      <c r="B2" s="309" t="s">
        <v>99</v>
      </c>
      <c r="C2" s="309"/>
      <c r="D2" s="309"/>
      <c r="E2" s="309"/>
      <c r="F2" s="309"/>
      <c r="G2" s="309"/>
      <c r="H2" s="309"/>
    </row>
    <row r="3" spans="2:12" ht="12" customHeight="1" x14ac:dyDescent="0.2">
      <c r="B3" s="311" t="s">
        <v>100</v>
      </c>
      <c r="C3" s="311"/>
      <c r="D3" s="311"/>
      <c r="E3" s="311"/>
      <c r="F3" s="311"/>
      <c r="G3" s="311"/>
      <c r="H3" s="311"/>
    </row>
    <row r="4" spans="2:12" ht="12" customHeight="1" x14ac:dyDescent="0.2">
      <c r="B4" s="309" t="s">
        <v>101</v>
      </c>
      <c r="C4" s="309"/>
      <c r="D4" s="309"/>
      <c r="E4" s="309"/>
      <c r="F4" s="309"/>
      <c r="G4" s="309"/>
      <c r="H4" s="309"/>
    </row>
    <row r="5" spans="2:12" ht="12" customHeight="1" x14ac:dyDescent="0.2">
      <c r="B5" s="309" t="s">
        <v>26</v>
      </c>
      <c r="C5" s="309"/>
      <c r="D5" s="309"/>
      <c r="E5" s="309"/>
      <c r="F5" s="309"/>
      <c r="G5" s="309"/>
      <c r="H5" s="309"/>
    </row>
    <row r="6" spans="2:12" s="59" customFormat="1" ht="12" customHeight="1" x14ac:dyDescent="0.2">
      <c r="D6" s="310"/>
      <c r="E6" s="310"/>
      <c r="F6" s="310"/>
    </row>
    <row r="7" spans="2:12" s="59" customFormat="1" ht="12" customHeight="1" x14ac:dyDescent="0.2">
      <c r="B7" s="86"/>
      <c r="D7" s="309"/>
      <c r="E7" s="309"/>
      <c r="F7" s="309"/>
      <c r="G7" s="87"/>
      <c r="H7" s="87"/>
    </row>
    <row r="8" spans="2:12" s="59" customFormat="1" ht="12" customHeight="1" x14ac:dyDescent="0.2">
      <c r="B8" s="88"/>
    </row>
    <row r="9" spans="2:12" s="59" customFormat="1" ht="12" customHeight="1" x14ac:dyDescent="0.2">
      <c r="B9" s="89"/>
      <c r="C9" s="90"/>
      <c r="D9" s="90"/>
      <c r="E9" s="90"/>
      <c r="F9" s="90"/>
      <c r="G9" s="90"/>
      <c r="H9" s="90"/>
    </row>
    <row r="10" spans="2:12" s="59" customFormat="1" ht="12" customHeight="1" x14ac:dyDescent="0.2">
      <c r="B10" s="91" t="s">
        <v>102</v>
      </c>
      <c r="C10" s="92">
        <v>2012</v>
      </c>
      <c r="D10" s="92">
        <f>C10+1</f>
        <v>2013</v>
      </c>
      <c r="E10" s="92">
        <f t="shared" ref="E10:G10" si="0">D10+1</f>
        <v>2014</v>
      </c>
      <c r="F10" s="92">
        <f t="shared" si="0"/>
        <v>2015</v>
      </c>
      <c r="G10" s="92">
        <f t="shared" si="0"/>
        <v>2016</v>
      </c>
      <c r="H10" s="93" t="s">
        <v>54</v>
      </c>
      <c r="I10" s="86"/>
    </row>
    <row r="11" spans="2:12" s="96" customFormat="1" ht="16" x14ac:dyDescent="0.2">
      <c r="B11" s="94" t="s">
        <v>103</v>
      </c>
      <c r="C11" s="95">
        <v>964</v>
      </c>
      <c r="D11" s="95">
        <v>1185.3</v>
      </c>
      <c r="E11" s="95">
        <v>1423</v>
      </c>
      <c r="F11" s="95">
        <v>1715</v>
      </c>
      <c r="G11" s="95">
        <v>1891.6</v>
      </c>
      <c r="H11" s="95">
        <v>1977.4659999999999</v>
      </c>
      <c r="J11" s="97"/>
    </row>
    <row r="12" spans="2:12" s="96" customFormat="1" ht="16" x14ac:dyDescent="0.2">
      <c r="B12" s="98" t="s">
        <v>104</v>
      </c>
      <c r="C12" s="99">
        <v>0.34399999999999997</v>
      </c>
      <c r="D12" s="100">
        <f>D11/C11-1</f>
        <v>0.22956431535269695</v>
      </c>
      <c r="E12" s="100">
        <f t="shared" ref="E12:H12" si="1">E11/D11-1</f>
        <v>0.20053994769256733</v>
      </c>
      <c r="F12" s="100">
        <f t="shared" si="1"/>
        <v>0.20520028109627542</v>
      </c>
      <c r="G12" s="100">
        <f t="shared" si="1"/>
        <v>0.10297376093294464</v>
      </c>
      <c r="H12" s="100">
        <f t="shared" si="1"/>
        <v>4.5393317826178947E-2</v>
      </c>
      <c r="J12" s="97"/>
    </row>
    <row r="13" spans="2:12" s="96" customFormat="1" ht="16" x14ac:dyDescent="0.2">
      <c r="B13" s="94" t="s">
        <v>0</v>
      </c>
      <c r="C13" s="101">
        <v>76.5</v>
      </c>
      <c r="D13" s="101">
        <v>81.400000000000006</v>
      </c>
      <c r="E13" s="101">
        <v>93.2</v>
      </c>
      <c r="F13" s="101">
        <v>97.7</v>
      </c>
      <c r="G13" s="101">
        <v>95.2</v>
      </c>
      <c r="H13" s="101">
        <v>100.28700000000001</v>
      </c>
    </row>
    <row r="14" spans="2:12" s="96" customFormat="1" ht="16" x14ac:dyDescent="0.2">
      <c r="B14" s="98" t="s">
        <v>105</v>
      </c>
      <c r="C14" s="99">
        <v>0.14099999999999999</v>
      </c>
      <c r="D14" s="100">
        <f>D13/C13-1</f>
        <v>6.4052287581699341E-2</v>
      </c>
      <c r="E14" s="100">
        <f t="shared" ref="E14:H14" si="2">E13/D13-1</f>
        <v>0.144963144963145</v>
      </c>
      <c r="F14" s="100">
        <f t="shared" si="2"/>
        <v>4.8283261802575028E-2</v>
      </c>
      <c r="G14" s="100">
        <f t="shared" si="2"/>
        <v>-2.5588536335721557E-2</v>
      </c>
      <c r="H14" s="100">
        <f t="shared" si="2"/>
        <v>5.3434873949579798E-2</v>
      </c>
    </row>
    <row r="15" spans="2:12" s="96" customFormat="1" ht="16" x14ac:dyDescent="0.2">
      <c r="B15" s="102" t="s">
        <v>106</v>
      </c>
      <c r="C15" s="103">
        <v>1040.53</v>
      </c>
      <c r="D15" s="103">
        <v>1266.7190000000001</v>
      </c>
      <c r="E15" s="103">
        <v>1516.223</v>
      </c>
      <c r="F15" s="103">
        <v>1812.722</v>
      </c>
      <c r="G15" s="103">
        <v>1986.7929999999999</v>
      </c>
      <c r="H15" s="103">
        <f>H11+H13</f>
        <v>2077.7529999999997</v>
      </c>
      <c r="K15" s="104"/>
      <c r="L15" s="104"/>
    </row>
    <row r="16" spans="2:12" s="96" customFormat="1" ht="16" x14ac:dyDescent="0.2">
      <c r="B16" s="98" t="s">
        <v>105</v>
      </c>
      <c r="C16" s="100">
        <f>(C15/784.478)-1</f>
        <v>0.32639793595231481</v>
      </c>
      <c r="D16" s="100">
        <f>D15/C15-1</f>
        <v>0.21737864357587</v>
      </c>
      <c r="E16" s="100">
        <f t="shared" ref="E16:H16" si="3">E15/D15-1</f>
        <v>0.19696870418774792</v>
      </c>
      <c r="F16" s="100">
        <f t="shared" si="3"/>
        <v>0.19555105020831376</v>
      </c>
      <c r="G16" s="100">
        <f t="shared" si="3"/>
        <v>9.6027410711625905E-2</v>
      </c>
      <c r="H16" s="100">
        <f t="shared" si="3"/>
        <v>4.5782323573718919E-2</v>
      </c>
      <c r="K16" s="104"/>
    </row>
    <row r="17" spans="2:14" s="96" customFormat="1" ht="6" customHeight="1" x14ac:dyDescent="0.2">
      <c r="B17" s="98"/>
      <c r="C17" s="105"/>
      <c r="D17" s="105"/>
      <c r="E17" s="105"/>
      <c r="F17" s="105"/>
      <c r="G17" s="105"/>
      <c r="H17" s="105"/>
    </row>
    <row r="18" spans="2:14" s="96" customFormat="1" ht="16" x14ac:dyDescent="0.2">
      <c r="B18" s="94" t="s">
        <v>107</v>
      </c>
      <c r="C18" s="101">
        <f>303.7</f>
        <v>303.7</v>
      </c>
      <c r="D18" s="101">
        <v>363.8</v>
      </c>
      <c r="E18" s="101">
        <v>413.9</v>
      </c>
      <c r="F18" s="101">
        <v>507.8</v>
      </c>
      <c r="G18" s="101">
        <v>564.70000000000005</v>
      </c>
      <c r="H18" s="101">
        <v>616.95699999999999</v>
      </c>
      <c r="J18" s="106"/>
      <c r="K18" s="106"/>
      <c r="L18" s="106"/>
      <c r="M18" s="106"/>
      <c r="N18" s="106"/>
    </row>
    <row r="19" spans="2:14" s="96" customFormat="1" ht="16" x14ac:dyDescent="0.2">
      <c r="B19" s="98" t="s">
        <v>108</v>
      </c>
      <c r="C19" s="99">
        <f>C18/C$11</f>
        <v>0.3150414937759336</v>
      </c>
      <c r="D19" s="99">
        <f t="shared" ref="D19:H19" si="4">D18/D$11</f>
        <v>0.30692651649371472</v>
      </c>
      <c r="E19" s="99">
        <f t="shared" si="4"/>
        <v>0.29086437104708363</v>
      </c>
      <c r="F19" s="99">
        <f t="shared" si="4"/>
        <v>0.29609329446064142</v>
      </c>
      <c r="G19" s="99">
        <f t="shared" si="4"/>
        <v>0.29853034468175094</v>
      </c>
      <c r="H19" s="99">
        <f t="shared" si="4"/>
        <v>0.31199373339415193</v>
      </c>
      <c r="I19" s="100"/>
    </row>
    <row r="20" spans="2:14" s="96" customFormat="1" ht="16" x14ac:dyDescent="0.2">
      <c r="B20" s="94" t="s">
        <v>109</v>
      </c>
      <c r="C20" s="101">
        <v>289.2</v>
      </c>
      <c r="D20" s="101">
        <v>360.3</v>
      </c>
      <c r="E20" s="101">
        <v>444.2</v>
      </c>
      <c r="F20" s="101">
        <v>542.79999999999995</v>
      </c>
      <c r="G20" s="101">
        <v>599</v>
      </c>
      <c r="H20" s="101">
        <v>629.34799999999996</v>
      </c>
    </row>
    <row r="21" spans="2:14" s="96" customFormat="1" ht="16" x14ac:dyDescent="0.2">
      <c r="B21" s="98" t="s">
        <v>110</v>
      </c>
      <c r="C21" s="99">
        <f>C20/C$11</f>
        <v>0.3</v>
      </c>
      <c r="D21" s="99">
        <f t="shared" ref="D21:H21" si="5">D20/D$11</f>
        <v>0.30397367754998739</v>
      </c>
      <c r="E21" s="99">
        <f t="shared" si="5"/>
        <v>0.3121574139142656</v>
      </c>
      <c r="F21" s="99">
        <f t="shared" si="5"/>
        <v>0.31650145772594751</v>
      </c>
      <c r="G21" s="99">
        <f t="shared" si="5"/>
        <v>0.31666314231338549</v>
      </c>
      <c r="H21" s="99">
        <f t="shared" si="5"/>
        <v>0.3182598335445464</v>
      </c>
      <c r="I21" s="100"/>
    </row>
    <row r="22" spans="2:14" s="96" customFormat="1" ht="16" x14ac:dyDescent="0.2">
      <c r="B22" s="94" t="s">
        <v>111</v>
      </c>
      <c r="C22" s="101">
        <v>141.4</v>
      </c>
      <c r="D22" s="101">
        <v>174.3</v>
      </c>
      <c r="E22" s="101">
        <v>209.6</v>
      </c>
      <c r="F22" s="101">
        <v>250.8</v>
      </c>
      <c r="G22" s="101">
        <v>285.10000000000002</v>
      </c>
      <c r="H22" s="101">
        <v>303.137</v>
      </c>
    </row>
    <row r="23" spans="2:14" s="96" customFormat="1" ht="16" x14ac:dyDescent="0.2">
      <c r="B23" s="98" t="s">
        <v>112</v>
      </c>
      <c r="C23" s="99">
        <f t="shared" ref="C23:H23" si="6">C22/C$11</f>
        <v>0.14668049792531121</v>
      </c>
      <c r="D23" s="99">
        <f t="shared" si="6"/>
        <v>0.14705137939762086</v>
      </c>
      <c r="E23" s="99">
        <f t="shared" si="6"/>
        <v>0.14729444834855937</v>
      </c>
      <c r="F23" s="99">
        <f t="shared" si="6"/>
        <v>0.14623906705539358</v>
      </c>
      <c r="G23" s="99">
        <f t="shared" si="6"/>
        <v>0.1507189680693593</v>
      </c>
      <c r="H23" s="99">
        <f t="shared" si="6"/>
        <v>0.1532956824542116</v>
      </c>
      <c r="I23" s="107"/>
    </row>
    <row r="24" spans="2:14" s="96" customFormat="1" ht="16" x14ac:dyDescent="0.2">
      <c r="B24" s="94" t="s">
        <v>113</v>
      </c>
      <c r="C24" s="101">
        <v>54.1</v>
      </c>
      <c r="D24" s="101">
        <v>68.400000000000006</v>
      </c>
      <c r="E24" s="101">
        <v>78.900000000000006</v>
      </c>
      <c r="F24" s="101">
        <v>94.6</v>
      </c>
      <c r="G24" s="101">
        <v>108.9</v>
      </c>
      <c r="H24" s="101">
        <v>114.17</v>
      </c>
      <c r="I24" s="108"/>
    </row>
    <row r="25" spans="2:14" s="96" customFormat="1" ht="16" x14ac:dyDescent="0.2">
      <c r="B25" s="98" t="s">
        <v>114</v>
      </c>
      <c r="C25" s="99">
        <f>C24/C$11</f>
        <v>5.6120331950207471E-2</v>
      </c>
      <c r="D25" s="99">
        <f t="shared" ref="D25" si="7">D24/D$11</f>
        <v>5.7706909643128329E-2</v>
      </c>
      <c r="E25" s="99">
        <f t="shared" ref="E25" si="8">E24/E$11</f>
        <v>5.5446240337315537E-2</v>
      </c>
      <c r="F25" s="99">
        <f t="shared" ref="F25" si="9">F24/F$11</f>
        <v>5.5160349854227402E-2</v>
      </c>
      <c r="G25" s="99">
        <f t="shared" ref="G25" si="10">G24/G$11</f>
        <v>5.7570310847959404E-2</v>
      </c>
      <c r="H25" s="99">
        <f>H24/H$11</f>
        <v>5.7735505945487813E-2</v>
      </c>
      <c r="I25" s="108"/>
    </row>
    <row r="26" spans="2:14" s="96" customFormat="1" ht="16" x14ac:dyDescent="0.2">
      <c r="B26" s="102" t="s">
        <v>115</v>
      </c>
      <c r="C26" s="103">
        <f t="shared" ref="C26:H26" si="11">C15-C18-C20-C22-C24</f>
        <v>252.12999999999991</v>
      </c>
      <c r="D26" s="103">
        <f t="shared" si="11"/>
        <v>299.9190000000001</v>
      </c>
      <c r="E26" s="103">
        <f t="shared" si="11"/>
        <v>369.62299999999982</v>
      </c>
      <c r="F26" s="103">
        <f t="shared" si="11"/>
        <v>416.72200000000009</v>
      </c>
      <c r="G26" s="103">
        <f t="shared" si="11"/>
        <v>429.09299999999985</v>
      </c>
      <c r="H26" s="103">
        <f t="shared" si="11"/>
        <v>414.14099999999991</v>
      </c>
      <c r="I26" s="108"/>
      <c r="J26" s="242"/>
      <c r="K26" s="242"/>
      <c r="L26" s="242"/>
      <c r="M26" s="242"/>
      <c r="N26" s="242"/>
    </row>
    <row r="27" spans="2:14" s="110" customFormat="1" ht="16" x14ac:dyDescent="0.2">
      <c r="B27" s="98" t="s">
        <v>116</v>
      </c>
      <c r="C27" s="109">
        <f t="shared" ref="C27:H27" si="12">C26/C15</f>
        <v>0.24230920780755952</v>
      </c>
      <c r="D27" s="109">
        <f t="shared" si="12"/>
        <v>0.23676837562237568</v>
      </c>
      <c r="E27" s="109">
        <f t="shared" si="12"/>
        <v>0.24377878451916363</v>
      </c>
      <c r="F27" s="109">
        <f t="shared" si="12"/>
        <v>0.22988742896042533</v>
      </c>
      <c r="G27" s="109">
        <f t="shared" si="12"/>
        <v>0.21597267556308075</v>
      </c>
      <c r="H27" s="109">
        <f t="shared" si="12"/>
        <v>0.19932157479738927</v>
      </c>
      <c r="I27" s="108"/>
      <c r="J27" s="241"/>
      <c r="K27" s="241"/>
      <c r="L27" s="241"/>
      <c r="M27" s="241"/>
      <c r="N27" s="241"/>
    </row>
    <row r="28" spans="2:14" s="96" customFormat="1" ht="15" x14ac:dyDescent="0.2">
      <c r="B28" s="98"/>
      <c r="C28" s="111"/>
      <c r="D28" s="112"/>
      <c r="E28" s="112"/>
      <c r="F28" s="112"/>
      <c r="G28" s="112"/>
      <c r="H28" s="112"/>
      <c r="I28" s="108"/>
    </row>
    <row r="29" spans="2:14" s="59" customFormat="1" ht="16" x14ac:dyDescent="0.2">
      <c r="B29" s="113" t="s">
        <v>117</v>
      </c>
      <c r="C29" s="114">
        <v>84.149000000000001</v>
      </c>
      <c r="D29" s="114">
        <v>96.182000000000002</v>
      </c>
      <c r="E29" s="114">
        <v>118.038</v>
      </c>
      <c r="F29" s="114">
        <v>129.13300000000001</v>
      </c>
      <c r="G29" s="114">
        <v>123.10899999999999</v>
      </c>
      <c r="H29" s="114">
        <v>133.08099999999999</v>
      </c>
      <c r="I29" s="108"/>
    </row>
    <row r="30" spans="2:14" s="59" customFormat="1" ht="16" x14ac:dyDescent="0.2">
      <c r="B30" s="115" t="s">
        <v>118</v>
      </c>
      <c r="C30" s="116">
        <f t="shared" ref="C30:H30" si="13">C29/C15</f>
        <v>8.0871286748099527E-2</v>
      </c>
      <c r="D30" s="116">
        <f t="shared" si="13"/>
        <v>7.5930020785983321E-2</v>
      </c>
      <c r="E30" s="116">
        <f t="shared" si="13"/>
        <v>7.7850026018600166E-2</v>
      </c>
      <c r="F30" s="116">
        <f t="shared" si="13"/>
        <v>7.1237067790869205E-2</v>
      </c>
      <c r="G30" s="116">
        <f t="shared" si="13"/>
        <v>6.1963677142007248E-2</v>
      </c>
      <c r="H30" s="116">
        <f t="shared" si="13"/>
        <v>6.4050442954480161E-2</v>
      </c>
      <c r="I30" s="108"/>
    </row>
    <row r="31" spans="2:14" s="59" customFormat="1" ht="16" x14ac:dyDescent="0.2">
      <c r="B31" s="113" t="s">
        <v>119</v>
      </c>
      <c r="C31" s="114">
        <v>14.63</v>
      </c>
      <c r="D31" s="114">
        <v>14.647</v>
      </c>
      <c r="E31" s="114">
        <v>13.544</v>
      </c>
      <c r="F31" s="114">
        <v>14.154</v>
      </c>
      <c r="G31" s="114">
        <v>8.73</v>
      </c>
      <c r="H31" s="114">
        <v>4.2850000000000001</v>
      </c>
      <c r="I31" s="108"/>
    </row>
    <row r="32" spans="2:14" s="59" customFormat="1" ht="16" x14ac:dyDescent="0.2">
      <c r="B32" s="113" t="s">
        <v>120</v>
      </c>
      <c r="C32" s="114">
        <v>67.462000000000003</v>
      </c>
      <c r="D32" s="114">
        <v>84.977999999999994</v>
      </c>
      <c r="E32" s="114">
        <v>98.453999999999994</v>
      </c>
      <c r="F32" s="114">
        <v>127.503</v>
      </c>
      <c r="G32" s="114">
        <v>152.13999999999999</v>
      </c>
      <c r="H32" s="114">
        <v>151.37799999999999</v>
      </c>
      <c r="I32" s="108"/>
    </row>
    <row r="33" spans="2:13" s="59" customFormat="1" ht="16" x14ac:dyDescent="0.2">
      <c r="B33" s="117" t="s">
        <v>123</v>
      </c>
      <c r="C33" s="103">
        <f t="shared" ref="C33:H33" si="14">C29+C31+C32</f>
        <v>166.24099999999999</v>
      </c>
      <c r="D33" s="103">
        <f t="shared" si="14"/>
        <v>195.80700000000002</v>
      </c>
      <c r="E33" s="103">
        <f t="shared" si="14"/>
        <v>230.036</v>
      </c>
      <c r="F33" s="103">
        <f t="shared" si="14"/>
        <v>270.79000000000002</v>
      </c>
      <c r="G33" s="103">
        <f t="shared" si="14"/>
        <v>283.97899999999998</v>
      </c>
      <c r="H33" s="103">
        <f t="shared" si="14"/>
        <v>288.74399999999997</v>
      </c>
      <c r="I33" s="108"/>
    </row>
    <row r="34" spans="2:13" s="59" customFormat="1" ht="15" x14ac:dyDescent="0.2">
      <c r="B34" s="113"/>
      <c r="C34" s="118"/>
      <c r="D34" s="118"/>
      <c r="E34" s="118"/>
      <c r="F34" s="118"/>
      <c r="G34" s="118"/>
      <c r="H34" s="118"/>
      <c r="I34" s="108"/>
    </row>
    <row r="35" spans="2:13" s="59" customFormat="1" ht="16" x14ac:dyDescent="0.2">
      <c r="B35" s="117" t="s">
        <v>121</v>
      </c>
      <c r="C35" s="119">
        <f t="shared" ref="C35:H35" si="15">C26-C33</f>
        <v>85.888999999999925</v>
      </c>
      <c r="D35" s="119">
        <f t="shared" si="15"/>
        <v>104.11200000000008</v>
      </c>
      <c r="E35" s="119">
        <f t="shared" si="15"/>
        <v>139.58699999999982</v>
      </c>
      <c r="F35" s="119">
        <f t="shared" si="15"/>
        <v>145.93200000000007</v>
      </c>
      <c r="G35" s="119">
        <f t="shared" si="15"/>
        <v>145.11399999999986</v>
      </c>
      <c r="H35" s="119">
        <f t="shared" si="15"/>
        <v>125.39699999999993</v>
      </c>
      <c r="I35" s="108"/>
    </row>
    <row r="36" spans="2:13" s="59" customFormat="1" ht="16" x14ac:dyDescent="0.2">
      <c r="B36" s="120" t="s">
        <v>122</v>
      </c>
      <c r="C36" s="121">
        <f t="shared" ref="C36:H36" si="16">C35/C15</f>
        <v>8.2543511479726606E-2</v>
      </c>
      <c r="D36" s="121">
        <f t="shared" si="16"/>
        <v>8.2190288453871829E-2</v>
      </c>
      <c r="E36" s="121">
        <f t="shared" si="16"/>
        <v>9.2062315371815237E-2</v>
      </c>
      <c r="F36" s="121">
        <f t="shared" si="16"/>
        <v>8.0504346502111232E-2</v>
      </c>
      <c r="G36" s="121">
        <f t="shared" si="16"/>
        <v>7.3039315117377532E-2</v>
      </c>
      <c r="H36" s="121">
        <f t="shared" si="16"/>
        <v>6.0352217034459803E-2</v>
      </c>
      <c r="I36" s="108"/>
    </row>
    <row r="37" spans="2:13" ht="12" customHeight="1" x14ac:dyDescent="0.2">
      <c r="B37" s="7"/>
      <c r="C37" s="8"/>
      <c r="D37" s="8"/>
      <c r="E37" s="9"/>
      <c r="F37" s="9"/>
      <c r="G37" s="9"/>
      <c r="H37" s="9"/>
      <c r="I37" s="4"/>
      <c r="K37" s="6"/>
      <c r="L37" s="6"/>
      <c r="M37" s="6"/>
    </row>
    <row r="38" spans="2:13" ht="12" customHeight="1" x14ac:dyDescent="0.2">
      <c r="B38" s="50" t="s">
        <v>283</v>
      </c>
      <c r="E38" s="5"/>
      <c r="F38" s="5"/>
      <c r="G38" s="5"/>
      <c r="H38" s="5"/>
      <c r="I38" s="4"/>
      <c r="K38" s="6"/>
      <c r="L38" s="6"/>
      <c r="M38" s="6"/>
    </row>
    <row r="39" spans="2:13" ht="12" customHeight="1" x14ac:dyDescent="0.2">
      <c r="I39" s="4"/>
    </row>
  </sheetData>
  <mergeCells count="6">
    <mergeCell ref="D7:F7"/>
    <mergeCell ref="D6:F6"/>
    <mergeCell ref="B3:H3"/>
    <mergeCell ref="B2:H2"/>
    <mergeCell ref="B4:H4"/>
    <mergeCell ref="B5:H5"/>
  </mergeCells>
  <pageMargins left="0.7" right="0.7" top="0.75" bottom="0.75" header="0.3" footer="0.3"/>
  <pageSetup orientation="portrait" horizontalDpi="4294967293" r:id="rId1"/>
  <ignoredErrors>
    <ignoredError sqref="H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2:H45"/>
  <sheetViews>
    <sheetView showGridLines="0" zoomScaleNormal="100" workbookViewId="0"/>
  </sheetViews>
  <sheetFormatPr baseColWidth="10" defaultColWidth="8.6640625" defaultRowHeight="14" x14ac:dyDescent="0.2"/>
  <cols>
    <col min="1" max="1" width="8.6640625" style="2"/>
    <col min="2" max="2" width="34.83203125" style="2" customWidth="1"/>
    <col min="3" max="4" width="12.83203125" style="2" bestFit="1" customWidth="1"/>
    <col min="5" max="5" width="13.33203125" style="2" bestFit="1" customWidth="1"/>
    <col min="6" max="16384" width="8.6640625" style="2"/>
  </cols>
  <sheetData>
    <row r="2" spans="2:8" ht="15" x14ac:dyDescent="0.2">
      <c r="B2" s="312" t="s">
        <v>124</v>
      </c>
      <c r="C2" s="312"/>
      <c r="D2" s="312"/>
      <c r="E2" s="312"/>
    </row>
    <row r="3" spans="2:8" x14ac:dyDescent="0.2">
      <c r="B3" s="311" t="s">
        <v>100</v>
      </c>
      <c r="C3" s="311"/>
      <c r="D3" s="311"/>
      <c r="E3" s="311"/>
      <c r="F3" s="261"/>
      <c r="G3" s="261"/>
      <c r="H3" s="261"/>
    </row>
    <row r="4" spans="2:8" s="59" customFormat="1" ht="12.5" customHeight="1" x14ac:dyDescent="0.2">
      <c r="B4" s="312" t="s">
        <v>125</v>
      </c>
      <c r="C4" s="312"/>
      <c r="D4" s="312"/>
      <c r="E4" s="312"/>
    </row>
    <row r="5" spans="2:8" s="59" customFormat="1" ht="12.5" customHeight="1" x14ac:dyDescent="0.2">
      <c r="B5" s="313" t="s">
        <v>26</v>
      </c>
      <c r="C5" s="313"/>
      <c r="D5" s="313"/>
      <c r="E5" s="313"/>
    </row>
    <row r="6" spans="2:8" s="59" customFormat="1" ht="12.5" customHeight="1" x14ac:dyDescent="0.2">
      <c r="B6" s="257"/>
      <c r="C6" s="258"/>
      <c r="D6" s="258"/>
      <c r="E6" s="258"/>
    </row>
    <row r="7" spans="2:8" s="59" customFormat="1" ht="12.5" customHeight="1" x14ac:dyDescent="0.2"/>
    <row r="8" spans="2:8" s="59" customFormat="1" ht="16.5" customHeight="1" x14ac:dyDescent="0.2">
      <c r="B8" s="75"/>
      <c r="C8" s="76" t="s">
        <v>156</v>
      </c>
      <c r="D8" s="76" t="s">
        <v>157</v>
      </c>
      <c r="E8" s="76" t="s">
        <v>158</v>
      </c>
    </row>
    <row r="9" spans="2:8" s="59" customFormat="1" ht="14" customHeight="1" x14ac:dyDescent="0.2">
      <c r="B9" s="77" t="s">
        <v>4</v>
      </c>
      <c r="C9" s="78"/>
      <c r="D9" s="78"/>
      <c r="E9" s="78"/>
    </row>
    <row r="10" spans="2:8" s="59" customFormat="1" ht="15" x14ac:dyDescent="0.2">
      <c r="B10" s="78" t="s">
        <v>126</v>
      </c>
      <c r="C10" s="79">
        <v>20.263000000000002</v>
      </c>
      <c r="D10" s="79">
        <v>49.265999999999998</v>
      </c>
      <c r="E10" s="79">
        <v>30.684999999999999</v>
      </c>
    </row>
    <row r="11" spans="2:8" s="59" customFormat="1" ht="15" x14ac:dyDescent="0.2">
      <c r="B11" s="78" t="s">
        <v>127</v>
      </c>
      <c r="C11" s="79">
        <v>34.087000000000003</v>
      </c>
      <c r="D11" s="79">
        <v>34.225000000000001</v>
      </c>
      <c r="E11" s="79">
        <v>42.38</v>
      </c>
    </row>
    <row r="12" spans="2:8" s="59" customFormat="1" ht="15" x14ac:dyDescent="0.2">
      <c r="B12" s="78" t="s">
        <v>128</v>
      </c>
      <c r="C12" s="79">
        <v>21.591000000000001</v>
      </c>
      <c r="D12" s="79">
        <v>1.018</v>
      </c>
      <c r="E12" s="79">
        <v>2.109</v>
      </c>
    </row>
    <row r="13" spans="2:8" s="59" customFormat="1" ht="15" x14ac:dyDescent="0.2">
      <c r="B13" s="78" t="s">
        <v>5</v>
      </c>
      <c r="C13" s="79">
        <v>15.351000000000001</v>
      </c>
      <c r="D13" s="79">
        <v>16.532</v>
      </c>
      <c r="E13" s="79">
        <v>14.688000000000001</v>
      </c>
    </row>
    <row r="14" spans="2:8" s="59" customFormat="1" ht="15" x14ac:dyDescent="0.2">
      <c r="B14" s="78" t="s">
        <v>129</v>
      </c>
      <c r="C14" s="79">
        <v>6.3860000000000001</v>
      </c>
      <c r="D14" s="79">
        <v>9.0749999999999993</v>
      </c>
      <c r="E14" s="79">
        <v>10.125999999999999</v>
      </c>
    </row>
    <row r="15" spans="2:8" s="59" customFormat="1" ht="15" x14ac:dyDescent="0.2">
      <c r="B15" s="78" t="s">
        <v>130</v>
      </c>
      <c r="C15" s="79">
        <v>100.07299999999999</v>
      </c>
      <c r="D15" s="79">
        <v>66.471000000000004</v>
      </c>
      <c r="E15" s="79">
        <v>23.314</v>
      </c>
    </row>
    <row r="16" spans="2:8" s="59" customFormat="1" ht="15" x14ac:dyDescent="0.2">
      <c r="B16" s="77" t="s">
        <v>131</v>
      </c>
      <c r="C16" s="80">
        <f>SUM(C10:C15)</f>
        <v>197.75099999999998</v>
      </c>
      <c r="D16" s="80">
        <f t="shared" ref="D16:E16" si="0">SUM(D10:D15)</f>
        <v>176.58699999999999</v>
      </c>
      <c r="E16" s="80">
        <f t="shared" si="0"/>
        <v>123.30199999999999</v>
      </c>
    </row>
    <row r="17" spans="2:7" s="59" customFormat="1" ht="15" x14ac:dyDescent="0.2">
      <c r="B17" s="78" t="s">
        <v>132</v>
      </c>
      <c r="C17" s="79">
        <v>1059.45</v>
      </c>
      <c r="D17" s="79">
        <v>1150.4739999999999</v>
      </c>
      <c r="E17" s="79">
        <v>1179.617</v>
      </c>
    </row>
    <row r="18" spans="2:7" s="59" customFormat="1" ht="15" x14ac:dyDescent="0.2">
      <c r="B18" s="78" t="s">
        <v>133</v>
      </c>
      <c r="C18" s="79">
        <v>-454.7</v>
      </c>
      <c r="D18" s="79">
        <v>-557.70000000000005</v>
      </c>
      <c r="E18" s="79">
        <v>-637.9</v>
      </c>
    </row>
    <row r="19" spans="2:7" s="59" customFormat="1" ht="15" x14ac:dyDescent="0.2">
      <c r="B19" s="77" t="s">
        <v>134</v>
      </c>
      <c r="C19" s="80">
        <v>604.71199999999999</v>
      </c>
      <c r="D19" s="80">
        <v>592.80600000000004</v>
      </c>
      <c r="E19" s="80">
        <v>541.70600000000002</v>
      </c>
    </row>
    <row r="20" spans="2:7" s="59" customFormat="1" ht="15" x14ac:dyDescent="0.2">
      <c r="B20" s="78" t="s">
        <v>6</v>
      </c>
      <c r="C20" s="79">
        <v>114.101</v>
      </c>
      <c r="D20" s="79">
        <v>117.22799999999999</v>
      </c>
      <c r="E20" s="79">
        <v>117.22799999999999</v>
      </c>
    </row>
    <row r="21" spans="2:7" s="59" customFormat="1" ht="15" x14ac:dyDescent="0.2">
      <c r="B21" s="78" t="s">
        <v>135</v>
      </c>
      <c r="C21" s="79">
        <v>138.15799999999999</v>
      </c>
      <c r="D21" s="79">
        <v>129.38499999999999</v>
      </c>
      <c r="E21" s="79">
        <v>109.035</v>
      </c>
    </row>
    <row r="22" spans="2:7" s="59" customFormat="1" ht="15" x14ac:dyDescent="0.2">
      <c r="B22" s="78" t="s">
        <v>136</v>
      </c>
      <c r="C22" s="79">
        <v>17.66</v>
      </c>
      <c r="D22" s="79">
        <v>31.213000000000001</v>
      </c>
      <c r="E22" s="79">
        <v>39.215000000000003</v>
      </c>
    </row>
    <row r="23" spans="2:7" s="59" customFormat="1" ht="15" x14ac:dyDescent="0.2">
      <c r="B23" s="77" t="s">
        <v>137</v>
      </c>
      <c r="C23" s="81">
        <v>1072.3820000000001</v>
      </c>
      <c r="D23" s="81">
        <v>1047.2190000000001</v>
      </c>
      <c r="E23" s="81">
        <v>930.48599999999999</v>
      </c>
    </row>
    <row r="24" spans="2:7" s="59" customFormat="1" ht="15" x14ac:dyDescent="0.2">
      <c r="B24" s="78"/>
      <c r="C24" s="78"/>
      <c r="D24" s="78"/>
      <c r="E24" s="78"/>
    </row>
    <row r="25" spans="2:7" s="59" customFormat="1" ht="15" x14ac:dyDescent="0.2">
      <c r="B25" s="77" t="s">
        <v>7</v>
      </c>
      <c r="C25" s="78"/>
      <c r="D25" s="78"/>
      <c r="E25" s="78"/>
    </row>
    <row r="26" spans="2:7" s="59" customFormat="1" ht="15" x14ac:dyDescent="0.2">
      <c r="B26" s="78" t="s">
        <v>138</v>
      </c>
      <c r="C26" s="79">
        <v>44.76</v>
      </c>
      <c r="D26" s="79">
        <v>45.796999999999997</v>
      </c>
      <c r="E26" s="79">
        <v>40.856999999999999</v>
      </c>
    </row>
    <row r="27" spans="2:7" s="59" customFormat="1" ht="15" x14ac:dyDescent="0.2">
      <c r="B27" s="78" t="s">
        <v>139</v>
      </c>
      <c r="C27" s="79">
        <v>99.222999999999999</v>
      </c>
      <c r="D27" s="79">
        <v>103.95399999999999</v>
      </c>
      <c r="E27" s="79">
        <v>65.025000000000006</v>
      </c>
    </row>
    <row r="28" spans="2:7" s="59" customFormat="1" ht="15" x14ac:dyDescent="0.2">
      <c r="B28" s="78" t="s">
        <v>140</v>
      </c>
      <c r="C28" s="79">
        <v>2.1469999999999998</v>
      </c>
      <c r="D28" s="79">
        <v>3.7450000000000001</v>
      </c>
      <c r="E28" s="79">
        <v>4.6269999999999998</v>
      </c>
      <c r="F28" s="82"/>
    </row>
    <row r="29" spans="2:7" s="59" customFormat="1" ht="15" x14ac:dyDescent="0.2">
      <c r="B29" s="78" t="s">
        <v>141</v>
      </c>
      <c r="C29" s="79">
        <v>81.254000000000005</v>
      </c>
      <c r="D29" s="79">
        <v>87.6</v>
      </c>
      <c r="E29" s="79">
        <v>6.8920000000000003</v>
      </c>
    </row>
    <row r="30" spans="2:7" s="59" customFormat="1" ht="15" x14ac:dyDescent="0.2">
      <c r="B30" s="78" t="s">
        <v>142</v>
      </c>
      <c r="C30" s="79">
        <v>36.238999999999997</v>
      </c>
      <c r="D30" s="79">
        <v>0.873</v>
      </c>
      <c r="E30" s="79">
        <v>59.305999999999997</v>
      </c>
    </row>
    <row r="31" spans="2:7" s="59" customFormat="1" ht="15" x14ac:dyDescent="0.2">
      <c r="B31" s="77" t="s">
        <v>143</v>
      </c>
      <c r="C31" s="80">
        <v>263.62299999999999</v>
      </c>
      <c r="D31" s="80">
        <v>241.96899999999999</v>
      </c>
      <c r="E31" s="80">
        <v>176.70699999999999</v>
      </c>
    </row>
    <row r="32" spans="2:7" s="59" customFormat="1" ht="15" x14ac:dyDescent="0.2">
      <c r="B32" s="78" t="s">
        <v>144</v>
      </c>
      <c r="C32" s="79">
        <v>70.953999999999994</v>
      </c>
      <c r="D32" s="79">
        <v>205.31200000000001</v>
      </c>
      <c r="E32" s="79">
        <v>420.37599999999998</v>
      </c>
      <c r="G32" s="82"/>
    </row>
    <row r="33" spans="2:5" s="59" customFormat="1" ht="15" x14ac:dyDescent="0.2">
      <c r="B33" s="78" t="s">
        <v>145</v>
      </c>
      <c r="C33" s="79">
        <v>23.725999999999999</v>
      </c>
      <c r="D33" s="79">
        <v>21.588000000000001</v>
      </c>
      <c r="E33" s="79">
        <v>12.936999999999999</v>
      </c>
    </row>
    <row r="34" spans="2:5" s="59" customFormat="1" ht="15" x14ac:dyDescent="0.2">
      <c r="B34" s="78" t="s">
        <v>154</v>
      </c>
      <c r="C34" s="79">
        <v>58.341999999999999</v>
      </c>
      <c r="D34" s="79">
        <v>60.45</v>
      </c>
      <c r="E34" s="79">
        <v>57.631</v>
      </c>
    </row>
    <row r="35" spans="2:5" s="59" customFormat="1" ht="15" x14ac:dyDescent="0.2">
      <c r="B35" s="77" t="s">
        <v>146</v>
      </c>
      <c r="C35" s="80">
        <v>416.64499999999998</v>
      </c>
      <c r="D35" s="80">
        <v>529.31899999999996</v>
      </c>
      <c r="E35" s="80">
        <v>667.65099999999995</v>
      </c>
    </row>
    <row r="36" spans="2:5" s="59" customFormat="1" ht="15" x14ac:dyDescent="0.2">
      <c r="B36" s="78" t="s">
        <v>147</v>
      </c>
      <c r="C36" s="79">
        <v>160.35300000000001</v>
      </c>
      <c r="D36" s="79">
        <v>147.23400000000001</v>
      </c>
      <c r="E36" s="79">
        <v>142.65700000000001</v>
      </c>
    </row>
    <row r="37" spans="2:5" s="59" customFormat="1" ht="15" x14ac:dyDescent="0.2">
      <c r="B37" s="78" t="s">
        <v>148</v>
      </c>
      <c r="C37" s="79">
        <v>499.08499999999998</v>
      </c>
      <c r="D37" s="79">
        <v>374.68299999999999</v>
      </c>
      <c r="E37" s="79">
        <v>124.31399999999999</v>
      </c>
    </row>
    <row r="38" spans="2:5" s="59" customFormat="1" ht="15" x14ac:dyDescent="0.2">
      <c r="B38" s="78" t="s">
        <v>149</v>
      </c>
      <c r="C38" s="79">
        <v>-4.0999999999999996</v>
      </c>
      <c r="D38" s="79">
        <v>-3.9</v>
      </c>
      <c r="E38" s="79">
        <v>-3.6</v>
      </c>
    </row>
    <row r="39" spans="2:5" s="59" customFormat="1" ht="15" x14ac:dyDescent="0.2">
      <c r="B39" s="77" t="s">
        <v>150</v>
      </c>
      <c r="C39" s="80">
        <v>655.34400000000005</v>
      </c>
      <c r="D39" s="80">
        <v>518.03899999999999</v>
      </c>
      <c r="E39" s="80">
        <v>263.411</v>
      </c>
    </row>
    <row r="40" spans="2:5" s="59" customFormat="1" ht="15" x14ac:dyDescent="0.2">
      <c r="B40" s="78" t="s">
        <v>151</v>
      </c>
      <c r="C40" s="79">
        <v>0.39300000000000002</v>
      </c>
      <c r="D40" s="79">
        <v>-0.1</v>
      </c>
      <c r="E40" s="79">
        <v>-0.6</v>
      </c>
    </row>
    <row r="41" spans="2:5" s="59" customFormat="1" ht="15" x14ac:dyDescent="0.2">
      <c r="B41" s="77" t="s">
        <v>152</v>
      </c>
      <c r="C41" s="83">
        <v>655.73699999999997</v>
      </c>
      <c r="D41" s="83">
        <v>517.9</v>
      </c>
      <c r="E41" s="83">
        <v>262.83499999999998</v>
      </c>
    </row>
    <row r="42" spans="2:5" s="59" customFormat="1" ht="15" x14ac:dyDescent="0.2">
      <c r="B42" s="77" t="s">
        <v>153</v>
      </c>
      <c r="C42" s="84">
        <v>1072.3820000000001</v>
      </c>
      <c r="D42" s="84">
        <v>1047.2190000000001</v>
      </c>
      <c r="E42" s="84">
        <v>930.48599999999999</v>
      </c>
    </row>
    <row r="43" spans="2:5" s="59" customFormat="1" ht="5.25" customHeight="1" x14ac:dyDescent="0.2">
      <c r="B43" s="85"/>
      <c r="C43" s="85"/>
      <c r="D43" s="85"/>
      <c r="E43" s="85"/>
    </row>
    <row r="44" spans="2:5" s="59" customFormat="1" ht="13.5" customHeight="1" x14ac:dyDescent="0.2"/>
    <row r="45" spans="2:5" x14ac:dyDescent="0.2">
      <c r="B45" s="50" t="s">
        <v>155</v>
      </c>
    </row>
  </sheetData>
  <mergeCells count="4">
    <mergeCell ref="B4:E4"/>
    <mergeCell ref="B5:E5"/>
    <mergeCell ref="B2:E2"/>
    <mergeCell ref="B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1:F40"/>
  <sheetViews>
    <sheetView showGridLines="0" workbookViewId="0"/>
  </sheetViews>
  <sheetFormatPr baseColWidth="10" defaultColWidth="8.6640625" defaultRowHeight="15" x14ac:dyDescent="0.2"/>
  <cols>
    <col min="1" max="1" width="7.83203125" style="60" customWidth="1"/>
    <col min="2" max="2" width="26.83203125" style="60" customWidth="1"/>
    <col min="3" max="6" width="13.6640625" style="60" customWidth="1"/>
    <col min="7" max="7" width="16.6640625" style="60" customWidth="1"/>
    <col min="8" max="16384" width="8.6640625" style="60"/>
  </cols>
  <sheetData>
    <row r="1" spans="2:6" s="59" customFormat="1" x14ac:dyDescent="0.2"/>
    <row r="2" spans="2:6" s="59" customFormat="1" x14ac:dyDescent="0.2">
      <c r="B2" s="312" t="s">
        <v>159</v>
      </c>
      <c r="C2" s="312"/>
      <c r="D2" s="312"/>
      <c r="E2" s="312"/>
      <c r="F2" s="312"/>
    </row>
    <row r="3" spans="2:6" s="59" customFormat="1" x14ac:dyDescent="0.2">
      <c r="B3" s="311" t="s">
        <v>100</v>
      </c>
      <c r="C3" s="311"/>
      <c r="D3" s="311"/>
      <c r="E3" s="311"/>
      <c r="F3" s="311"/>
    </row>
    <row r="4" spans="2:6" s="59" customFormat="1" x14ac:dyDescent="0.2">
      <c r="B4" s="313" t="s">
        <v>160</v>
      </c>
      <c r="C4" s="313"/>
      <c r="D4" s="313"/>
      <c r="E4" s="313"/>
      <c r="F4" s="313"/>
    </row>
    <row r="5" spans="2:6" s="59" customFormat="1" x14ac:dyDescent="0.2"/>
    <row r="6" spans="2:6" s="59" customFormat="1" x14ac:dyDescent="0.2">
      <c r="B6" s="310"/>
      <c r="C6" s="310"/>
      <c r="D6" s="310"/>
      <c r="E6" s="310"/>
      <c r="F6" s="310"/>
    </row>
    <row r="7" spans="2:6" s="59" customFormat="1" x14ac:dyDescent="0.2"/>
    <row r="8" spans="2:6" s="59" customFormat="1" x14ac:dyDescent="0.2"/>
    <row r="9" spans="2:6" s="59" customFormat="1" x14ac:dyDescent="0.2"/>
    <row r="10" spans="2:6" s="59" customFormat="1" x14ac:dyDescent="0.2"/>
    <row r="11" spans="2:6" s="59" customFormat="1" x14ac:dyDescent="0.2"/>
    <row r="12" spans="2:6" s="59" customFormat="1" x14ac:dyDescent="0.2"/>
    <row r="13" spans="2:6" s="59" customFormat="1" x14ac:dyDescent="0.2"/>
    <row r="14" spans="2:6" s="59" customFormat="1" x14ac:dyDescent="0.2"/>
    <row r="15" spans="2:6" s="59" customFormat="1" x14ac:dyDescent="0.2"/>
    <row r="16" spans="2:6" s="59" customFormat="1" x14ac:dyDescent="0.2"/>
    <row r="17" spans="2:6" s="59" customFormat="1" x14ac:dyDescent="0.2"/>
    <row r="18" spans="2:6" s="59" customFormat="1" x14ac:dyDescent="0.2"/>
    <row r="19" spans="2:6" s="59" customFormat="1" x14ac:dyDescent="0.2"/>
    <row r="20" spans="2:6" s="59" customFormat="1" x14ac:dyDescent="0.2"/>
    <row r="21" spans="2:6" s="59" customFormat="1" x14ac:dyDescent="0.2"/>
    <row r="22" spans="2:6" s="59" customFormat="1" x14ac:dyDescent="0.2"/>
    <row r="23" spans="2:6" s="59" customFormat="1" x14ac:dyDescent="0.2"/>
    <row r="24" spans="2:6" s="59" customFormat="1" x14ac:dyDescent="0.2"/>
    <row r="25" spans="2:6" s="59" customFormat="1" x14ac:dyDescent="0.2"/>
    <row r="26" spans="2:6" s="59" customFormat="1" x14ac:dyDescent="0.2"/>
    <row r="27" spans="2:6" s="59" customFormat="1" x14ac:dyDescent="0.2"/>
    <row r="28" spans="2:6" s="59" customFormat="1" x14ac:dyDescent="0.2"/>
    <row r="29" spans="2:6" s="59" customFormat="1" x14ac:dyDescent="0.2"/>
    <row r="30" spans="2:6" s="59" customFormat="1" ht="16.25" customHeight="1" x14ac:dyDescent="0.2">
      <c r="B30" s="61" t="s">
        <v>84</v>
      </c>
      <c r="C30" s="62"/>
      <c r="D30" s="62"/>
      <c r="E30" s="62"/>
      <c r="F30" s="63"/>
    </row>
    <row r="31" spans="2:6" s="59" customFormat="1" ht="16.25" customHeight="1" x14ac:dyDescent="0.2">
      <c r="B31" s="64"/>
      <c r="C31" s="65" t="s">
        <v>162</v>
      </c>
      <c r="D31" s="65" t="s">
        <v>163</v>
      </c>
      <c r="E31" s="65" t="s">
        <v>164</v>
      </c>
      <c r="F31" s="66" t="s">
        <v>165</v>
      </c>
    </row>
    <row r="32" spans="2:6" s="59" customFormat="1" ht="16.25" customHeight="1" x14ac:dyDescent="0.2">
      <c r="B32" s="67" t="s">
        <v>161</v>
      </c>
      <c r="C32" s="68">
        <v>2.319711388221156</v>
      </c>
      <c r="D32" s="68">
        <v>1.0489129755434781</v>
      </c>
      <c r="E32" s="68">
        <v>0.86585902501912138</v>
      </c>
      <c r="F32" s="69">
        <v>0.96711556323930836</v>
      </c>
    </row>
    <row r="33" spans="2:6" s="59" customFormat="1" ht="16.25" customHeight="1" x14ac:dyDescent="0.2">
      <c r="B33" s="67" t="s">
        <v>77</v>
      </c>
      <c r="C33" s="68">
        <v>1.7058892472861746</v>
      </c>
      <c r="D33" s="68">
        <v>1.2112495064268891</v>
      </c>
      <c r="E33" s="68">
        <v>1.1710926982662668</v>
      </c>
      <c r="F33" s="69">
        <v>1.0953501164550725</v>
      </c>
    </row>
    <row r="34" spans="2:6" s="59" customFormat="1" ht="16.25" customHeight="1" x14ac:dyDescent="0.2">
      <c r="B34" s="70" t="s">
        <v>78</v>
      </c>
      <c r="C34" s="71">
        <v>1.3093770190450191</v>
      </c>
      <c r="D34" s="71">
        <v>1.277777087706659</v>
      </c>
      <c r="E34" s="71">
        <v>1.2026374551363748</v>
      </c>
      <c r="F34" s="72">
        <v>1.0401836272447824</v>
      </c>
    </row>
    <row r="35" spans="2:6" s="59" customFormat="1" x14ac:dyDescent="0.2"/>
    <row r="36" spans="2:6" s="59" customFormat="1" x14ac:dyDescent="0.2"/>
    <row r="37" spans="2:6" s="59" customFormat="1" x14ac:dyDescent="0.2">
      <c r="B37" s="59" t="s">
        <v>275</v>
      </c>
    </row>
    <row r="38" spans="2:6" x14ac:dyDescent="0.2">
      <c r="B38" s="73" t="s">
        <v>62</v>
      </c>
      <c r="C38" s="59"/>
    </row>
    <row r="40" spans="2:6" x14ac:dyDescent="0.2">
      <c r="B40" s="74" t="s">
        <v>282</v>
      </c>
    </row>
  </sheetData>
  <mergeCells count="4">
    <mergeCell ref="B6:F6"/>
    <mergeCell ref="B2:F2"/>
    <mergeCell ref="B3:F3"/>
    <mergeCell ref="B4:F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outlinePr summaryBelow="0" summaryRight="0"/>
    <pageSetUpPr autoPageBreaks="0"/>
  </sheetPr>
  <dimension ref="A2:V117"/>
  <sheetViews>
    <sheetView showGridLines="0" topLeftCell="P1" zoomScaleNormal="100" workbookViewId="0"/>
  </sheetViews>
  <sheetFormatPr baseColWidth="10" defaultColWidth="8.83203125" defaultRowHeight="15" x14ac:dyDescent="0.2"/>
  <cols>
    <col min="2" max="2" width="49.6640625" style="10" customWidth="1"/>
    <col min="3" max="8" width="10.5" style="10" customWidth="1"/>
    <col min="9" max="9" width="10.33203125" style="10" bestFit="1" customWidth="1"/>
    <col min="10" max="257" width="9.1640625" style="10"/>
    <col min="258" max="258" width="47.5" style="10" customWidth="1"/>
    <col min="259" max="263" width="14.6640625" style="10" customWidth="1"/>
    <col min="264" max="264" width="11.33203125" style="10" customWidth="1"/>
    <col min="265" max="265" width="10.33203125" style="10" bestFit="1" customWidth="1"/>
    <col min="266" max="513" width="9.1640625" style="10"/>
    <col min="514" max="514" width="47.5" style="10" customWidth="1"/>
    <col min="515" max="519" width="14.6640625" style="10" customWidth="1"/>
    <col min="520" max="520" width="11.33203125" style="10" customWidth="1"/>
    <col min="521" max="521" width="10.33203125" style="10" bestFit="1" customWidth="1"/>
    <col min="522" max="769" width="9.1640625" style="10"/>
    <col min="770" max="770" width="47.5" style="10" customWidth="1"/>
    <col min="771" max="775" width="14.6640625" style="10" customWidth="1"/>
    <col min="776" max="776" width="11.33203125" style="10" customWidth="1"/>
    <col min="777" max="777" width="10.33203125" style="10" bestFit="1" customWidth="1"/>
    <col min="778" max="1025" width="9.1640625" style="10"/>
    <col min="1026" max="1026" width="47.5" style="10" customWidth="1"/>
    <col min="1027" max="1031" width="14.6640625" style="10" customWidth="1"/>
    <col min="1032" max="1032" width="11.33203125" style="10" customWidth="1"/>
    <col min="1033" max="1033" width="10.33203125" style="10" bestFit="1" customWidth="1"/>
    <col min="1034" max="1281" width="9.1640625" style="10"/>
    <col min="1282" max="1282" width="47.5" style="10" customWidth="1"/>
    <col min="1283" max="1287" width="14.6640625" style="10" customWidth="1"/>
    <col min="1288" max="1288" width="11.33203125" style="10" customWidth="1"/>
    <col min="1289" max="1289" width="10.33203125" style="10" bestFit="1" customWidth="1"/>
    <col min="1290" max="1537" width="9.1640625" style="10"/>
    <col min="1538" max="1538" width="47.5" style="10" customWidth="1"/>
    <col min="1539" max="1543" width="14.6640625" style="10" customWidth="1"/>
    <col min="1544" max="1544" width="11.33203125" style="10" customWidth="1"/>
    <col min="1545" max="1545" width="10.33203125" style="10" bestFit="1" customWidth="1"/>
    <col min="1546" max="1793" width="9.1640625" style="10"/>
    <col min="1794" max="1794" width="47.5" style="10" customWidth="1"/>
    <col min="1795" max="1799" width="14.6640625" style="10" customWidth="1"/>
    <col min="1800" max="1800" width="11.33203125" style="10" customWidth="1"/>
    <col min="1801" max="1801" width="10.33203125" style="10" bestFit="1" customWidth="1"/>
    <col min="1802" max="2049" width="9.1640625" style="10"/>
    <col min="2050" max="2050" width="47.5" style="10" customWidth="1"/>
    <col min="2051" max="2055" width="14.6640625" style="10" customWidth="1"/>
    <col min="2056" max="2056" width="11.33203125" style="10" customWidth="1"/>
    <col min="2057" max="2057" width="10.33203125" style="10" bestFit="1" customWidth="1"/>
    <col min="2058" max="2305" width="9.1640625" style="10"/>
    <col min="2306" max="2306" width="47.5" style="10" customWidth="1"/>
    <col min="2307" max="2311" width="14.6640625" style="10" customWidth="1"/>
    <col min="2312" max="2312" width="11.33203125" style="10" customWidth="1"/>
    <col min="2313" max="2313" width="10.33203125" style="10" bestFit="1" customWidth="1"/>
    <col min="2314" max="2561" width="9.1640625" style="10"/>
    <col min="2562" max="2562" width="47.5" style="10" customWidth="1"/>
    <col min="2563" max="2567" width="14.6640625" style="10" customWidth="1"/>
    <col min="2568" max="2568" width="11.33203125" style="10" customWidth="1"/>
    <col min="2569" max="2569" width="10.33203125" style="10" bestFit="1" customWidth="1"/>
    <col min="2570" max="2817" width="9.1640625" style="10"/>
    <col min="2818" max="2818" width="47.5" style="10" customWidth="1"/>
    <col min="2819" max="2823" width="14.6640625" style="10" customWidth="1"/>
    <col min="2824" max="2824" width="11.33203125" style="10" customWidth="1"/>
    <col min="2825" max="2825" width="10.33203125" style="10" bestFit="1" customWidth="1"/>
    <col min="2826" max="3073" width="9.1640625" style="10"/>
    <col min="3074" max="3074" width="47.5" style="10" customWidth="1"/>
    <col min="3075" max="3079" width="14.6640625" style="10" customWidth="1"/>
    <col min="3080" max="3080" width="11.33203125" style="10" customWidth="1"/>
    <col min="3081" max="3081" width="10.33203125" style="10" bestFit="1" customWidth="1"/>
    <col min="3082" max="3329" width="9.1640625" style="10"/>
    <col min="3330" max="3330" width="47.5" style="10" customWidth="1"/>
    <col min="3331" max="3335" width="14.6640625" style="10" customWidth="1"/>
    <col min="3336" max="3336" width="11.33203125" style="10" customWidth="1"/>
    <col min="3337" max="3337" width="10.33203125" style="10" bestFit="1" customWidth="1"/>
    <col min="3338" max="3585" width="9.1640625" style="10"/>
    <col min="3586" max="3586" width="47.5" style="10" customWidth="1"/>
    <col min="3587" max="3591" width="14.6640625" style="10" customWidth="1"/>
    <col min="3592" max="3592" width="11.33203125" style="10" customWidth="1"/>
    <col min="3593" max="3593" width="10.33203125" style="10" bestFit="1" customWidth="1"/>
    <col min="3594" max="3841" width="9.1640625" style="10"/>
    <col min="3842" max="3842" width="47.5" style="10" customWidth="1"/>
    <col min="3843" max="3847" width="14.6640625" style="10" customWidth="1"/>
    <col min="3848" max="3848" width="11.33203125" style="10" customWidth="1"/>
    <col min="3849" max="3849" width="10.33203125" style="10" bestFit="1" customWidth="1"/>
    <col min="3850" max="4097" width="9.1640625" style="10"/>
    <col min="4098" max="4098" width="47.5" style="10" customWidth="1"/>
    <col min="4099" max="4103" width="14.6640625" style="10" customWidth="1"/>
    <col min="4104" max="4104" width="11.33203125" style="10" customWidth="1"/>
    <col min="4105" max="4105" width="10.33203125" style="10" bestFit="1" customWidth="1"/>
    <col min="4106" max="4353" width="9.1640625" style="10"/>
    <col min="4354" max="4354" width="47.5" style="10" customWidth="1"/>
    <col min="4355" max="4359" width="14.6640625" style="10" customWidth="1"/>
    <col min="4360" max="4360" width="11.33203125" style="10" customWidth="1"/>
    <col min="4361" max="4361" width="10.33203125" style="10" bestFit="1" customWidth="1"/>
    <col min="4362" max="4609" width="9.1640625" style="10"/>
    <col min="4610" max="4610" width="47.5" style="10" customWidth="1"/>
    <col min="4611" max="4615" width="14.6640625" style="10" customWidth="1"/>
    <col min="4616" max="4616" width="11.33203125" style="10" customWidth="1"/>
    <col min="4617" max="4617" width="10.33203125" style="10" bestFit="1" customWidth="1"/>
    <col min="4618" max="4865" width="9.1640625" style="10"/>
    <col min="4866" max="4866" width="47.5" style="10" customWidth="1"/>
    <col min="4867" max="4871" width="14.6640625" style="10" customWidth="1"/>
    <col min="4872" max="4872" width="11.33203125" style="10" customWidth="1"/>
    <col min="4873" max="4873" width="10.33203125" style="10" bestFit="1" customWidth="1"/>
    <col min="4874" max="5121" width="9.1640625" style="10"/>
    <col min="5122" max="5122" width="47.5" style="10" customWidth="1"/>
    <col min="5123" max="5127" width="14.6640625" style="10" customWidth="1"/>
    <col min="5128" max="5128" width="11.33203125" style="10" customWidth="1"/>
    <col min="5129" max="5129" width="10.33203125" style="10" bestFit="1" customWidth="1"/>
    <col min="5130" max="5377" width="9.1640625" style="10"/>
    <col min="5378" max="5378" width="47.5" style="10" customWidth="1"/>
    <col min="5379" max="5383" width="14.6640625" style="10" customWidth="1"/>
    <col min="5384" max="5384" width="11.33203125" style="10" customWidth="1"/>
    <col min="5385" max="5385" width="10.33203125" style="10" bestFit="1" customWidth="1"/>
    <col min="5386" max="5633" width="9.1640625" style="10"/>
    <col min="5634" max="5634" width="47.5" style="10" customWidth="1"/>
    <col min="5635" max="5639" width="14.6640625" style="10" customWidth="1"/>
    <col min="5640" max="5640" width="11.33203125" style="10" customWidth="1"/>
    <col min="5641" max="5641" width="10.33203125" style="10" bestFit="1" customWidth="1"/>
    <col min="5642" max="5889" width="9.1640625" style="10"/>
    <col min="5890" max="5890" width="47.5" style="10" customWidth="1"/>
    <col min="5891" max="5895" width="14.6640625" style="10" customWidth="1"/>
    <col min="5896" max="5896" width="11.33203125" style="10" customWidth="1"/>
    <col min="5897" max="5897" width="10.33203125" style="10" bestFit="1" customWidth="1"/>
    <col min="5898" max="6145" width="9.1640625" style="10"/>
    <col min="6146" max="6146" width="47.5" style="10" customWidth="1"/>
    <col min="6147" max="6151" width="14.6640625" style="10" customWidth="1"/>
    <col min="6152" max="6152" width="11.33203125" style="10" customWidth="1"/>
    <col min="6153" max="6153" width="10.33203125" style="10" bestFit="1" customWidth="1"/>
    <col min="6154" max="6401" width="9.1640625" style="10"/>
    <col min="6402" max="6402" width="47.5" style="10" customWidth="1"/>
    <col min="6403" max="6407" width="14.6640625" style="10" customWidth="1"/>
    <col min="6408" max="6408" width="11.33203125" style="10" customWidth="1"/>
    <col min="6409" max="6409" width="10.33203125" style="10" bestFit="1" customWidth="1"/>
    <col min="6410" max="6657" width="9.1640625" style="10"/>
    <col min="6658" max="6658" width="47.5" style="10" customWidth="1"/>
    <col min="6659" max="6663" width="14.6640625" style="10" customWidth="1"/>
    <col min="6664" max="6664" width="11.33203125" style="10" customWidth="1"/>
    <col min="6665" max="6665" width="10.33203125" style="10" bestFit="1" customWidth="1"/>
    <col min="6666" max="6913" width="9.1640625" style="10"/>
    <col min="6914" max="6914" width="47.5" style="10" customWidth="1"/>
    <col min="6915" max="6919" width="14.6640625" style="10" customWidth="1"/>
    <col min="6920" max="6920" width="11.33203125" style="10" customWidth="1"/>
    <col min="6921" max="6921" width="10.33203125" style="10" bestFit="1" customWidth="1"/>
    <col min="6922" max="7169" width="9.1640625" style="10"/>
    <col min="7170" max="7170" width="47.5" style="10" customWidth="1"/>
    <col min="7171" max="7175" width="14.6640625" style="10" customWidth="1"/>
    <col min="7176" max="7176" width="11.33203125" style="10" customWidth="1"/>
    <col min="7177" max="7177" width="10.33203125" style="10" bestFit="1" customWidth="1"/>
    <col min="7178" max="7425" width="9.1640625" style="10"/>
    <col min="7426" max="7426" width="47.5" style="10" customWidth="1"/>
    <col min="7427" max="7431" width="14.6640625" style="10" customWidth="1"/>
    <col min="7432" max="7432" width="11.33203125" style="10" customWidth="1"/>
    <col min="7433" max="7433" width="10.33203125" style="10" bestFit="1" customWidth="1"/>
    <col min="7434" max="7681" width="9.1640625" style="10"/>
    <col min="7682" max="7682" width="47.5" style="10" customWidth="1"/>
    <col min="7683" max="7687" width="14.6640625" style="10" customWidth="1"/>
    <col min="7688" max="7688" width="11.33203125" style="10" customWidth="1"/>
    <col min="7689" max="7689" width="10.33203125" style="10" bestFit="1" customWidth="1"/>
    <col min="7690" max="7937" width="9.1640625" style="10"/>
    <col min="7938" max="7938" width="47.5" style="10" customWidth="1"/>
    <col min="7939" max="7943" width="14.6640625" style="10" customWidth="1"/>
    <col min="7944" max="7944" width="11.33203125" style="10" customWidth="1"/>
    <col min="7945" max="7945" width="10.33203125" style="10" bestFit="1" customWidth="1"/>
    <col min="7946" max="8193" width="9.1640625" style="10"/>
    <col min="8194" max="8194" width="47.5" style="10" customWidth="1"/>
    <col min="8195" max="8199" width="14.6640625" style="10" customWidth="1"/>
    <col min="8200" max="8200" width="11.33203125" style="10" customWidth="1"/>
    <col min="8201" max="8201" width="10.33203125" style="10" bestFit="1" customWidth="1"/>
    <col min="8202" max="8449" width="9.1640625" style="10"/>
    <col min="8450" max="8450" width="47.5" style="10" customWidth="1"/>
    <col min="8451" max="8455" width="14.6640625" style="10" customWidth="1"/>
    <col min="8456" max="8456" width="11.33203125" style="10" customWidth="1"/>
    <col min="8457" max="8457" width="10.33203125" style="10" bestFit="1" customWidth="1"/>
    <col min="8458" max="8705" width="9.1640625" style="10"/>
    <col min="8706" max="8706" width="47.5" style="10" customWidth="1"/>
    <col min="8707" max="8711" width="14.6640625" style="10" customWidth="1"/>
    <col min="8712" max="8712" width="11.33203125" style="10" customWidth="1"/>
    <col min="8713" max="8713" width="10.33203125" style="10" bestFit="1" customWidth="1"/>
    <col min="8714" max="8961" width="9.1640625" style="10"/>
    <col min="8962" max="8962" width="47.5" style="10" customWidth="1"/>
    <col min="8963" max="8967" width="14.6640625" style="10" customWidth="1"/>
    <col min="8968" max="8968" width="11.33203125" style="10" customWidth="1"/>
    <col min="8969" max="8969" width="10.33203125" style="10" bestFit="1" customWidth="1"/>
    <col min="8970" max="9217" width="9.1640625" style="10"/>
    <col min="9218" max="9218" width="47.5" style="10" customWidth="1"/>
    <col min="9219" max="9223" width="14.6640625" style="10" customWidth="1"/>
    <col min="9224" max="9224" width="11.33203125" style="10" customWidth="1"/>
    <col min="9225" max="9225" width="10.33203125" style="10" bestFit="1" customWidth="1"/>
    <col min="9226" max="9473" width="9.1640625" style="10"/>
    <col min="9474" max="9474" width="47.5" style="10" customWidth="1"/>
    <col min="9475" max="9479" width="14.6640625" style="10" customWidth="1"/>
    <col min="9480" max="9480" width="11.33203125" style="10" customWidth="1"/>
    <col min="9481" max="9481" width="10.33203125" style="10" bestFit="1" customWidth="1"/>
    <col min="9482" max="9729" width="9.1640625" style="10"/>
    <col min="9730" max="9730" width="47.5" style="10" customWidth="1"/>
    <col min="9731" max="9735" width="14.6640625" style="10" customWidth="1"/>
    <col min="9736" max="9736" width="11.33203125" style="10" customWidth="1"/>
    <col min="9737" max="9737" width="10.33203125" style="10" bestFit="1" customWidth="1"/>
    <col min="9738" max="9985" width="9.1640625" style="10"/>
    <col min="9986" max="9986" width="47.5" style="10" customWidth="1"/>
    <col min="9987" max="9991" width="14.6640625" style="10" customWidth="1"/>
    <col min="9992" max="9992" width="11.33203125" style="10" customWidth="1"/>
    <col min="9993" max="9993" width="10.33203125" style="10" bestFit="1" customWidth="1"/>
    <col min="9994" max="10241" width="9.1640625" style="10"/>
    <col min="10242" max="10242" width="47.5" style="10" customWidth="1"/>
    <col min="10243" max="10247" width="14.6640625" style="10" customWidth="1"/>
    <col min="10248" max="10248" width="11.33203125" style="10" customWidth="1"/>
    <col min="10249" max="10249" width="10.33203125" style="10" bestFit="1" customWidth="1"/>
    <col min="10250" max="10497" width="9.1640625" style="10"/>
    <col min="10498" max="10498" width="47.5" style="10" customWidth="1"/>
    <col min="10499" max="10503" width="14.6640625" style="10" customWidth="1"/>
    <col min="10504" max="10504" width="11.33203125" style="10" customWidth="1"/>
    <col min="10505" max="10505" width="10.33203125" style="10" bestFit="1" customWidth="1"/>
    <col min="10506" max="10753" width="9.1640625" style="10"/>
    <col min="10754" max="10754" width="47.5" style="10" customWidth="1"/>
    <col min="10755" max="10759" width="14.6640625" style="10" customWidth="1"/>
    <col min="10760" max="10760" width="11.33203125" style="10" customWidth="1"/>
    <col min="10761" max="10761" width="10.33203125" style="10" bestFit="1" customWidth="1"/>
    <col min="10762" max="11009" width="9.1640625" style="10"/>
    <col min="11010" max="11010" width="47.5" style="10" customWidth="1"/>
    <col min="11011" max="11015" width="14.6640625" style="10" customWidth="1"/>
    <col min="11016" max="11016" width="11.33203125" style="10" customWidth="1"/>
    <col min="11017" max="11017" width="10.33203125" style="10" bestFit="1" customWidth="1"/>
    <col min="11018" max="11265" width="9.1640625" style="10"/>
    <col min="11266" max="11266" width="47.5" style="10" customWidth="1"/>
    <col min="11267" max="11271" width="14.6640625" style="10" customWidth="1"/>
    <col min="11272" max="11272" width="11.33203125" style="10" customWidth="1"/>
    <col min="11273" max="11273" width="10.33203125" style="10" bestFit="1" customWidth="1"/>
    <col min="11274" max="11521" width="9.1640625" style="10"/>
    <col min="11522" max="11522" width="47.5" style="10" customWidth="1"/>
    <col min="11523" max="11527" width="14.6640625" style="10" customWidth="1"/>
    <col min="11528" max="11528" width="11.33203125" style="10" customWidth="1"/>
    <col min="11529" max="11529" width="10.33203125" style="10" bestFit="1" customWidth="1"/>
    <col min="11530" max="11777" width="9.1640625" style="10"/>
    <col min="11778" max="11778" width="47.5" style="10" customWidth="1"/>
    <col min="11779" max="11783" width="14.6640625" style="10" customWidth="1"/>
    <col min="11784" max="11784" width="11.33203125" style="10" customWidth="1"/>
    <col min="11785" max="11785" width="10.33203125" style="10" bestFit="1" customWidth="1"/>
    <col min="11786" max="12033" width="9.1640625" style="10"/>
    <col min="12034" max="12034" width="47.5" style="10" customWidth="1"/>
    <col min="12035" max="12039" width="14.6640625" style="10" customWidth="1"/>
    <col min="12040" max="12040" width="11.33203125" style="10" customWidth="1"/>
    <col min="12041" max="12041" width="10.33203125" style="10" bestFit="1" customWidth="1"/>
    <col min="12042" max="12289" width="9.1640625" style="10"/>
    <col min="12290" max="12290" width="47.5" style="10" customWidth="1"/>
    <col min="12291" max="12295" width="14.6640625" style="10" customWidth="1"/>
    <col min="12296" max="12296" width="11.33203125" style="10" customWidth="1"/>
    <col min="12297" max="12297" width="10.33203125" style="10" bestFit="1" customWidth="1"/>
    <col min="12298" max="12545" width="9.1640625" style="10"/>
    <col min="12546" max="12546" width="47.5" style="10" customWidth="1"/>
    <col min="12547" max="12551" width="14.6640625" style="10" customWidth="1"/>
    <col min="12552" max="12552" width="11.33203125" style="10" customWidth="1"/>
    <col min="12553" max="12553" width="10.33203125" style="10" bestFit="1" customWidth="1"/>
    <col min="12554" max="12801" width="9.1640625" style="10"/>
    <col min="12802" max="12802" width="47.5" style="10" customWidth="1"/>
    <col min="12803" max="12807" width="14.6640625" style="10" customWidth="1"/>
    <col min="12808" max="12808" width="11.33203125" style="10" customWidth="1"/>
    <col min="12809" max="12809" width="10.33203125" style="10" bestFit="1" customWidth="1"/>
    <col min="12810" max="13057" width="9.1640625" style="10"/>
    <col min="13058" max="13058" width="47.5" style="10" customWidth="1"/>
    <col min="13059" max="13063" width="14.6640625" style="10" customWidth="1"/>
    <col min="13064" max="13064" width="11.33203125" style="10" customWidth="1"/>
    <col min="13065" max="13065" width="10.33203125" style="10" bestFit="1" customWidth="1"/>
    <col min="13066" max="13313" width="9.1640625" style="10"/>
    <col min="13314" max="13314" width="47.5" style="10" customWidth="1"/>
    <col min="13315" max="13319" width="14.6640625" style="10" customWidth="1"/>
    <col min="13320" max="13320" width="11.33203125" style="10" customWidth="1"/>
    <col min="13321" max="13321" width="10.33203125" style="10" bestFit="1" customWidth="1"/>
    <col min="13322" max="13569" width="9.1640625" style="10"/>
    <col min="13570" max="13570" width="47.5" style="10" customWidth="1"/>
    <col min="13571" max="13575" width="14.6640625" style="10" customWidth="1"/>
    <col min="13576" max="13576" width="11.33203125" style="10" customWidth="1"/>
    <col min="13577" max="13577" width="10.33203125" style="10" bestFit="1" customWidth="1"/>
    <col min="13578" max="13825" width="9.1640625" style="10"/>
    <col min="13826" max="13826" width="47.5" style="10" customWidth="1"/>
    <col min="13827" max="13831" width="14.6640625" style="10" customWidth="1"/>
    <col min="13832" max="13832" width="11.33203125" style="10" customWidth="1"/>
    <col min="13833" max="13833" width="10.33203125" style="10" bestFit="1" customWidth="1"/>
    <col min="13834" max="14081" width="9.1640625" style="10"/>
    <col min="14082" max="14082" width="47.5" style="10" customWidth="1"/>
    <col min="14083" max="14087" width="14.6640625" style="10" customWidth="1"/>
    <col min="14088" max="14088" width="11.33203125" style="10" customWidth="1"/>
    <col min="14089" max="14089" width="10.33203125" style="10" bestFit="1" customWidth="1"/>
    <col min="14090" max="14337" width="9.1640625" style="10"/>
    <col min="14338" max="14338" width="47.5" style="10" customWidth="1"/>
    <col min="14339" max="14343" width="14.6640625" style="10" customWidth="1"/>
    <col min="14344" max="14344" width="11.33203125" style="10" customWidth="1"/>
    <col min="14345" max="14345" width="10.33203125" style="10" bestFit="1" customWidth="1"/>
    <col min="14346" max="14593" width="9.1640625" style="10"/>
    <col min="14594" max="14594" width="47.5" style="10" customWidth="1"/>
    <col min="14595" max="14599" width="14.6640625" style="10" customWidth="1"/>
    <col min="14600" max="14600" width="11.33203125" style="10" customWidth="1"/>
    <col min="14601" max="14601" width="10.33203125" style="10" bestFit="1" customWidth="1"/>
    <col min="14602" max="14849" width="9.1640625" style="10"/>
    <col min="14850" max="14850" width="47.5" style="10" customWidth="1"/>
    <col min="14851" max="14855" width="14.6640625" style="10" customWidth="1"/>
    <col min="14856" max="14856" width="11.33203125" style="10" customWidth="1"/>
    <col min="14857" max="14857" width="10.33203125" style="10" bestFit="1" customWidth="1"/>
    <col min="14858" max="15105" width="9.1640625" style="10"/>
    <col min="15106" max="15106" width="47.5" style="10" customWidth="1"/>
    <col min="15107" max="15111" width="14.6640625" style="10" customWidth="1"/>
    <col min="15112" max="15112" width="11.33203125" style="10" customWidth="1"/>
    <col min="15113" max="15113" width="10.33203125" style="10" bestFit="1" customWidth="1"/>
    <col min="15114" max="15361" width="9.1640625" style="10"/>
    <col min="15362" max="15362" width="47.5" style="10" customWidth="1"/>
    <col min="15363" max="15367" width="14.6640625" style="10" customWidth="1"/>
    <col min="15368" max="15368" width="11.33203125" style="10" customWidth="1"/>
    <col min="15369" max="15369" width="10.33203125" style="10" bestFit="1" customWidth="1"/>
    <col min="15370" max="15617" width="9.1640625" style="10"/>
    <col min="15618" max="15618" width="47.5" style="10" customWidth="1"/>
    <col min="15619" max="15623" width="14.6640625" style="10" customWidth="1"/>
    <col min="15624" max="15624" width="11.33203125" style="10" customWidth="1"/>
    <col min="15625" max="15625" width="10.33203125" style="10" bestFit="1" customWidth="1"/>
    <col min="15626" max="15873" width="9.1640625" style="10"/>
    <col min="15874" max="15874" width="47.5" style="10" customWidth="1"/>
    <col min="15875" max="15879" width="14.6640625" style="10" customWidth="1"/>
    <col min="15880" max="15880" width="11.33203125" style="10" customWidth="1"/>
    <col min="15881" max="15881" width="10.33203125" style="10" bestFit="1" customWidth="1"/>
    <col min="15882" max="16129" width="9.1640625" style="10"/>
    <col min="16130" max="16130" width="47.5" style="10" customWidth="1"/>
    <col min="16131" max="16135" width="14.6640625" style="10" customWidth="1"/>
    <col min="16136" max="16136" width="11.33203125" style="10" customWidth="1"/>
    <col min="16137" max="16137" width="10.33203125" style="10" bestFit="1" customWidth="1"/>
    <col min="16138" max="16384" width="9.1640625" style="10"/>
  </cols>
  <sheetData>
    <row r="2" spans="1:22" x14ac:dyDescent="0.2">
      <c r="B2" s="312" t="s">
        <v>166</v>
      </c>
      <c r="C2" s="312"/>
      <c r="D2" s="312"/>
      <c r="E2" s="312"/>
      <c r="F2" s="312"/>
      <c r="G2" s="312"/>
      <c r="H2" s="312"/>
    </row>
    <row r="3" spans="1:22" x14ac:dyDescent="0.2">
      <c r="B3" s="311" t="s">
        <v>100</v>
      </c>
      <c r="C3" s="311"/>
      <c r="D3" s="311"/>
      <c r="E3" s="311"/>
      <c r="F3" s="311"/>
      <c r="G3" s="311"/>
      <c r="H3" s="311"/>
    </row>
    <row r="4" spans="1:22" x14ac:dyDescent="0.2">
      <c r="B4" s="313" t="s">
        <v>167</v>
      </c>
      <c r="C4" s="313"/>
      <c r="D4" s="313"/>
      <c r="E4" s="313"/>
      <c r="F4" s="313"/>
      <c r="G4" s="313"/>
      <c r="H4" s="313"/>
    </row>
    <row r="5" spans="1:22" x14ac:dyDescent="0.2">
      <c r="A5" s="51"/>
      <c r="B5" s="314"/>
      <c r="C5" s="314"/>
      <c r="D5" s="314"/>
      <c r="E5" s="314"/>
      <c r="F5" s="314"/>
      <c r="G5" s="314"/>
      <c r="H5" s="314"/>
    </row>
    <row r="6" spans="1:22" x14ac:dyDescent="0.2">
      <c r="A6" s="51"/>
      <c r="B6" s="46"/>
      <c r="C6" s="11"/>
      <c r="D6" s="11"/>
      <c r="E6" s="11"/>
      <c r="F6" s="11"/>
      <c r="G6" s="11"/>
      <c r="H6" s="12"/>
      <c r="I6" s="13"/>
      <c r="V6" s="260"/>
    </row>
    <row r="7" spans="1:22" x14ac:dyDescent="0.2">
      <c r="A7" s="51"/>
      <c r="B7" s="14"/>
      <c r="C7" s="15">
        <v>2012</v>
      </c>
      <c r="D7" s="15">
        <f>C7+1</f>
        <v>2013</v>
      </c>
      <c r="E7" s="15">
        <f>D7+1</f>
        <v>2014</v>
      </c>
      <c r="F7" s="15">
        <f>E7+1</f>
        <v>2015</v>
      </c>
      <c r="G7" s="15">
        <f>F7+1</f>
        <v>2016</v>
      </c>
      <c r="H7" s="49" t="s">
        <v>55</v>
      </c>
      <c r="I7" s="13"/>
    </row>
    <row r="8" spans="1:22" x14ac:dyDescent="0.2">
      <c r="A8" s="51"/>
      <c r="B8" s="16" t="s">
        <v>168</v>
      </c>
      <c r="C8" s="17"/>
      <c r="D8" s="17"/>
      <c r="E8" s="17"/>
      <c r="F8" s="17"/>
      <c r="G8" s="17"/>
      <c r="H8" s="13"/>
      <c r="I8" s="13"/>
    </row>
    <row r="9" spans="1:22" x14ac:dyDescent="0.2">
      <c r="A9" s="51"/>
      <c r="B9" s="18" t="s">
        <v>169</v>
      </c>
      <c r="C9" s="55">
        <v>0.34399999999999997</v>
      </c>
      <c r="D9" s="19">
        <v>0.23</v>
      </c>
      <c r="E9" s="19">
        <v>0.2</v>
      </c>
      <c r="F9" s="19">
        <v>0.20499999999999999</v>
      </c>
      <c r="G9" s="19">
        <v>0.10299999999999999</v>
      </c>
      <c r="H9" s="20">
        <v>0.04</v>
      </c>
      <c r="I9" s="13"/>
    </row>
    <row r="10" spans="1:22" x14ac:dyDescent="0.2">
      <c r="A10" s="51"/>
      <c r="B10" s="18" t="s">
        <v>56</v>
      </c>
      <c r="C10" s="57">
        <v>0.14099999999999999</v>
      </c>
      <c r="D10" s="21">
        <v>6.3E-2</v>
      </c>
      <c r="E10" s="21">
        <v>0.14599999999999999</v>
      </c>
      <c r="F10" s="21">
        <v>4.8000000000000001E-2</v>
      </c>
      <c r="G10" s="21">
        <v>-2.5999999999999999E-2</v>
      </c>
      <c r="H10" s="22">
        <v>4.5999999999999999E-2</v>
      </c>
      <c r="I10" s="13"/>
    </row>
    <row r="11" spans="1:22" x14ac:dyDescent="0.2">
      <c r="A11" s="51"/>
      <c r="B11" s="18" t="s">
        <v>170</v>
      </c>
      <c r="C11" s="56">
        <v>0.32600000000000001</v>
      </c>
      <c r="D11" s="23">
        <v>0.217</v>
      </c>
      <c r="E11" s="23">
        <v>0.19700000000000001</v>
      </c>
      <c r="F11" s="23">
        <v>0.19600000000000001</v>
      </c>
      <c r="G11" s="23">
        <v>9.6000000000000002E-2</v>
      </c>
      <c r="H11" s="20">
        <v>4.1000000000000002E-2</v>
      </c>
      <c r="I11" s="24"/>
    </row>
    <row r="12" spans="1:22" x14ac:dyDescent="0.2">
      <c r="A12" s="51"/>
      <c r="B12" s="25"/>
      <c r="C12" s="13"/>
      <c r="D12" s="13"/>
      <c r="E12" s="13"/>
      <c r="F12" s="13"/>
      <c r="G12" s="13"/>
      <c r="H12" s="13"/>
      <c r="I12" s="13"/>
    </row>
    <row r="13" spans="1:22" ht="16" x14ac:dyDescent="0.2">
      <c r="A13" s="51"/>
      <c r="B13" s="14" t="s">
        <v>171</v>
      </c>
      <c r="C13" s="26"/>
      <c r="D13" s="13"/>
      <c r="E13" s="26"/>
      <c r="F13" s="26"/>
      <c r="G13" s="26"/>
      <c r="H13" s="13"/>
      <c r="I13" s="13"/>
    </row>
    <row r="14" spans="1:22" ht="16" x14ac:dyDescent="0.2">
      <c r="A14" s="51"/>
      <c r="B14" s="27" t="s">
        <v>169</v>
      </c>
      <c r="C14" s="28">
        <v>6.6000000000000003E-2</v>
      </c>
      <c r="D14" s="28">
        <v>3.9E-2</v>
      </c>
      <c r="E14" s="28">
        <v>6.5000000000000002E-2</v>
      </c>
      <c r="F14" s="28">
        <v>4.2999999999999997E-2</v>
      </c>
      <c r="G14" s="28">
        <v>-2.4E-2</v>
      </c>
      <c r="H14" s="20">
        <v>-2.3E-2</v>
      </c>
      <c r="I14" s="13"/>
    </row>
    <row r="15" spans="1:22" ht="16" x14ac:dyDescent="0.2">
      <c r="A15" s="51"/>
      <c r="B15" s="27" t="s">
        <v>56</v>
      </c>
      <c r="C15" s="28">
        <v>6.5000000000000002E-2</v>
      </c>
      <c r="D15" s="28">
        <v>3.3000000000000002E-2</v>
      </c>
      <c r="E15" s="28">
        <v>5.6000000000000001E-2</v>
      </c>
      <c r="F15" s="28">
        <v>2.5000000000000001E-2</v>
      </c>
      <c r="G15" s="28">
        <v>-2.5999999999999999E-2</v>
      </c>
      <c r="H15" s="20">
        <v>-3.2000000000000001E-2</v>
      </c>
      <c r="I15" s="13"/>
    </row>
    <row r="16" spans="1:22" x14ac:dyDescent="0.2">
      <c r="A16" s="51"/>
      <c r="B16" s="25"/>
      <c r="C16" s="26"/>
      <c r="D16" s="26"/>
      <c r="E16" s="26"/>
      <c r="F16" s="26"/>
      <c r="G16" s="26"/>
      <c r="H16" s="13"/>
      <c r="I16" s="13"/>
    </row>
    <row r="17" spans="1:11" x14ac:dyDescent="0.2">
      <c r="A17" s="51"/>
      <c r="B17" s="16" t="s">
        <v>57</v>
      </c>
      <c r="C17" s="13"/>
      <c r="D17" s="13"/>
      <c r="E17" s="13"/>
      <c r="F17" s="13"/>
      <c r="G17" s="13"/>
      <c r="H17" s="13"/>
      <c r="I17" s="13"/>
    </row>
    <row r="18" spans="1:11" x14ac:dyDescent="0.2">
      <c r="A18" s="51"/>
      <c r="B18" s="10" t="s">
        <v>184</v>
      </c>
      <c r="C18" s="29">
        <v>0.182</v>
      </c>
      <c r="D18" s="29">
        <v>0.184</v>
      </c>
      <c r="E18" s="29">
        <v>0.19400000000000001</v>
      </c>
      <c r="F18" s="29">
        <v>0.186</v>
      </c>
      <c r="G18" s="29">
        <v>0.17699999999999999</v>
      </c>
      <c r="H18" s="29">
        <v>0.16200000000000001</v>
      </c>
      <c r="I18" s="29"/>
    </row>
    <row r="19" spans="1:11" x14ac:dyDescent="0.2">
      <c r="A19" s="51"/>
      <c r="B19" s="30" t="s">
        <v>172</v>
      </c>
      <c r="C19" s="29">
        <v>8.2543511479726606E-2</v>
      </c>
      <c r="D19" s="29">
        <v>8.2190288453871829E-2</v>
      </c>
      <c r="E19" s="29">
        <v>9.2062315371815237E-2</v>
      </c>
      <c r="F19" s="29">
        <v>8.0504346502111232E-2</v>
      </c>
      <c r="G19" s="29">
        <v>7.3039315117377532E-2</v>
      </c>
      <c r="H19" s="29">
        <v>5.7000000000000002E-2</v>
      </c>
      <c r="I19" s="29"/>
    </row>
    <row r="20" spans="1:11" x14ac:dyDescent="0.2">
      <c r="A20" s="51"/>
    </row>
    <row r="21" spans="1:11" x14ac:dyDescent="0.2">
      <c r="A21" s="51"/>
      <c r="B21" s="31" t="s">
        <v>173</v>
      </c>
    </row>
    <row r="22" spans="1:11" x14ac:dyDescent="0.2">
      <c r="A22" s="51"/>
      <c r="B22" s="30" t="s">
        <v>174</v>
      </c>
      <c r="C22" s="32">
        <v>381</v>
      </c>
      <c r="D22" s="32">
        <v>434</v>
      </c>
      <c r="E22" s="32">
        <v>491</v>
      </c>
      <c r="F22" s="32">
        <v>596</v>
      </c>
      <c r="G22" s="32">
        <v>631</v>
      </c>
      <c r="H22" s="33">
        <v>638</v>
      </c>
      <c r="J22" s="34"/>
    </row>
    <row r="23" spans="1:11" x14ac:dyDescent="0.2">
      <c r="A23" s="51"/>
      <c r="B23" s="52" t="s">
        <v>105</v>
      </c>
      <c r="C23" s="53">
        <v>0.19400000000000001</v>
      </c>
      <c r="D23" s="53">
        <f>D22/C22-1</f>
        <v>0.13910761154855633</v>
      </c>
      <c r="E23" s="53">
        <f>E22/D22-1</f>
        <v>0.13133640552995396</v>
      </c>
      <c r="F23" s="53">
        <f>F22/E22-1</f>
        <v>0.21384928716904272</v>
      </c>
      <c r="G23" s="53">
        <f>G22/F22-1</f>
        <v>5.8724832214765099E-2</v>
      </c>
      <c r="H23" s="53">
        <f>H22/G22-1</f>
        <v>1.1093502377178988E-2</v>
      </c>
      <c r="J23" s="34"/>
    </row>
    <row r="24" spans="1:11" x14ac:dyDescent="0.2">
      <c r="A24" s="51"/>
      <c r="B24" s="30" t="s">
        <v>58</v>
      </c>
      <c r="C24" s="32">
        <v>510</v>
      </c>
      <c r="D24" s="32">
        <v>559</v>
      </c>
      <c r="E24" s="32">
        <v>591</v>
      </c>
      <c r="F24" s="32">
        <v>579</v>
      </c>
      <c r="G24" s="32">
        <v>609</v>
      </c>
      <c r="H24" s="32">
        <v>633</v>
      </c>
      <c r="I24" s="35"/>
    </row>
    <row r="25" spans="1:11" x14ac:dyDescent="0.2">
      <c r="A25" s="51"/>
      <c r="B25" s="52" t="s">
        <v>105</v>
      </c>
      <c r="C25" s="53">
        <v>2.4E-2</v>
      </c>
      <c r="D25" s="53">
        <f>D24/C24-1</f>
        <v>9.6078431372549122E-2</v>
      </c>
      <c r="E25" s="53">
        <f>E24/D24-1</f>
        <v>5.7245080500894385E-2</v>
      </c>
      <c r="F25" s="53">
        <f>F24/E24-1</f>
        <v>-2.0304568527918732E-2</v>
      </c>
      <c r="G25" s="53">
        <f>G24/F24-1</f>
        <v>5.1813471502590636E-2</v>
      </c>
      <c r="H25" s="53">
        <f>H24/G24-1</f>
        <v>3.9408866995073843E-2</v>
      </c>
      <c r="I25" s="35"/>
    </row>
    <row r="26" spans="1:11" x14ac:dyDescent="0.2">
      <c r="A26" s="51"/>
      <c r="B26" s="30" t="s">
        <v>175</v>
      </c>
      <c r="C26" s="32">
        <f>C22+C24</f>
        <v>891</v>
      </c>
      <c r="D26" s="32">
        <f t="shared" ref="D26:H26" si="0">D22+D24</f>
        <v>993</v>
      </c>
      <c r="E26" s="32">
        <f t="shared" si="0"/>
        <v>1082</v>
      </c>
      <c r="F26" s="32">
        <f t="shared" si="0"/>
        <v>1175</v>
      </c>
      <c r="G26" s="32">
        <f t="shared" si="0"/>
        <v>1240</v>
      </c>
      <c r="H26" s="32">
        <f t="shared" si="0"/>
        <v>1271</v>
      </c>
      <c r="J26" s="36"/>
      <c r="K26" s="36"/>
    </row>
    <row r="27" spans="1:11" x14ac:dyDescent="0.2">
      <c r="A27" s="51"/>
      <c r="B27" s="52" t="s">
        <v>105</v>
      </c>
      <c r="C27" s="54">
        <v>9.0999999999999998E-2</v>
      </c>
      <c r="D27" s="54">
        <f>D26/C26-1</f>
        <v>0.1144781144781144</v>
      </c>
      <c r="E27" s="54">
        <f t="shared" ref="E27:H27" si="1">E26/D26-1</f>
        <v>8.9627391742195472E-2</v>
      </c>
      <c r="F27" s="54">
        <f t="shared" si="1"/>
        <v>8.5951940850277353E-2</v>
      </c>
      <c r="G27" s="54">
        <f t="shared" si="1"/>
        <v>5.5319148936170182E-2</v>
      </c>
      <c r="H27" s="54">
        <f t="shared" si="1"/>
        <v>2.4999999999999911E-2</v>
      </c>
    </row>
    <row r="28" spans="1:11" x14ac:dyDescent="0.2">
      <c r="A28" s="51"/>
      <c r="B28" s="30"/>
      <c r="D28" s="47"/>
      <c r="E28" s="47"/>
      <c r="F28" s="47"/>
      <c r="G28" s="47"/>
      <c r="H28" s="47"/>
    </row>
    <row r="29" spans="1:11" x14ac:dyDescent="0.2">
      <c r="A29" s="51"/>
      <c r="B29" s="37" t="s">
        <v>176</v>
      </c>
      <c r="C29" s="253">
        <f t="shared" ref="C29:H29" si="2">C24/C26</f>
        <v>0.57239057239057234</v>
      </c>
      <c r="D29" s="253">
        <f t="shared" si="2"/>
        <v>0.56294058408862035</v>
      </c>
      <c r="E29" s="253">
        <f t="shared" si="2"/>
        <v>0.54621072088724587</v>
      </c>
      <c r="F29" s="253">
        <f t="shared" si="2"/>
        <v>0.49276595744680851</v>
      </c>
      <c r="G29" s="253">
        <f t="shared" si="2"/>
        <v>0.49112903225806454</v>
      </c>
      <c r="H29" s="253">
        <f t="shared" si="2"/>
        <v>0.49803304484657751</v>
      </c>
      <c r="I29" s="39"/>
    </row>
    <row r="30" spans="1:11" x14ac:dyDescent="0.2">
      <c r="A30" s="51"/>
      <c r="B30" s="37"/>
      <c r="C30" s="38"/>
      <c r="D30" s="38"/>
      <c r="E30" s="38"/>
      <c r="F30" s="38"/>
      <c r="G30" s="38"/>
      <c r="H30" s="38"/>
    </row>
    <row r="31" spans="1:11" x14ac:dyDescent="0.2">
      <c r="A31" s="51"/>
      <c r="B31" s="31" t="s">
        <v>177</v>
      </c>
    </row>
    <row r="32" spans="1:11" x14ac:dyDescent="0.2">
      <c r="A32" s="51"/>
      <c r="B32" s="30" t="s">
        <v>178</v>
      </c>
      <c r="C32" s="40">
        <v>2792.5</v>
      </c>
      <c r="D32" s="41">
        <v>2931.75</v>
      </c>
      <c r="E32" s="40">
        <v>3147.5</v>
      </c>
      <c r="F32" s="40">
        <v>3258</v>
      </c>
      <c r="G32" s="40">
        <v>3140</v>
      </c>
      <c r="H32" s="42">
        <v>3038</v>
      </c>
      <c r="J32" s="41"/>
    </row>
    <row r="33" spans="1:10" x14ac:dyDescent="0.2">
      <c r="A33" s="51"/>
      <c r="B33" s="10" t="s">
        <v>179</v>
      </c>
      <c r="C33" s="40">
        <v>2940</v>
      </c>
      <c r="D33" s="41">
        <v>3098.5</v>
      </c>
      <c r="E33" s="40">
        <v>3265.75</v>
      </c>
      <c r="F33" s="40">
        <v>3352</v>
      </c>
      <c r="G33" s="40">
        <v>3263</v>
      </c>
      <c r="H33" s="42">
        <v>3135</v>
      </c>
    </row>
    <row r="34" spans="1:10" x14ac:dyDescent="0.2">
      <c r="A34" s="51"/>
      <c r="C34" s="40"/>
      <c r="D34" s="47"/>
      <c r="E34" s="47"/>
      <c r="F34" s="47"/>
      <c r="G34" s="47"/>
      <c r="H34" s="47"/>
      <c r="I34" s="47"/>
    </row>
    <row r="35" spans="1:10" x14ac:dyDescent="0.2">
      <c r="A35" s="51"/>
      <c r="B35" s="30" t="s">
        <v>180</v>
      </c>
      <c r="C35" s="43">
        <v>53783</v>
      </c>
      <c r="D35" s="43">
        <v>56377</v>
      </c>
      <c r="E35" s="44">
        <v>60470</v>
      </c>
      <c r="F35" s="44">
        <v>62529</v>
      </c>
      <c r="G35" s="44">
        <v>60366</v>
      </c>
      <c r="H35" s="44">
        <v>57930</v>
      </c>
      <c r="I35" s="45"/>
      <c r="J35" s="29"/>
    </row>
    <row r="36" spans="1:10" x14ac:dyDescent="0.2">
      <c r="A36" s="51"/>
      <c r="B36" s="30" t="s">
        <v>181</v>
      </c>
      <c r="C36" s="43">
        <v>56489</v>
      </c>
      <c r="D36" s="43">
        <v>59582</v>
      </c>
      <c r="E36" s="44">
        <v>62596</v>
      </c>
      <c r="F36" s="44">
        <v>64474</v>
      </c>
      <c r="G36" s="44">
        <v>62662</v>
      </c>
      <c r="H36" s="44">
        <v>59964</v>
      </c>
      <c r="I36" s="45"/>
      <c r="J36" s="29"/>
    </row>
    <row r="37" spans="1:10" x14ac:dyDescent="0.2">
      <c r="A37" s="51"/>
      <c r="B37" s="46"/>
      <c r="C37" s="46"/>
      <c r="D37" s="46"/>
      <c r="E37" s="46"/>
      <c r="F37" s="46"/>
      <c r="G37" s="46"/>
      <c r="H37" s="46"/>
    </row>
    <row r="38" spans="1:10" x14ac:dyDescent="0.2">
      <c r="A38" s="51"/>
    </row>
    <row r="39" spans="1:10" x14ac:dyDescent="0.2">
      <c r="B39" s="10" t="s">
        <v>183</v>
      </c>
    </row>
    <row r="40" spans="1:10" x14ac:dyDescent="0.2">
      <c r="B40" s="10" t="s">
        <v>182</v>
      </c>
    </row>
    <row r="42" spans="1:10" x14ac:dyDescent="0.2">
      <c r="B42" s="48" t="s">
        <v>281</v>
      </c>
    </row>
    <row r="117" spans="6:10" x14ac:dyDescent="0.2">
      <c r="F117" s="10">
        <v>2017</v>
      </c>
      <c r="J117" s="10">
        <v>2018</v>
      </c>
    </row>
  </sheetData>
  <mergeCells count="4">
    <mergeCell ref="B5:H5"/>
    <mergeCell ref="B2:H2"/>
    <mergeCell ref="B3:H3"/>
    <mergeCell ref="B4:H4"/>
  </mergeCells>
  <pageMargins left="0.2" right="0.2" top="0.5" bottom="0.5" header="0.5" footer="0.5"/>
  <pageSetup fitToWidth="0" fitToHeight="0" orientation="landscape" horizontalDpi="0" verticalDpi="0" r:id="rId1"/>
  <headerFooter alignWithMargins="0"/>
  <ignoredErrors>
    <ignoredError sqref="D26:H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2:I53"/>
  <sheetViews>
    <sheetView showGridLines="0" tabSelected="1" topLeftCell="A11" zoomScaleNormal="100" workbookViewId="0"/>
  </sheetViews>
  <sheetFormatPr baseColWidth="10" defaultColWidth="8.6640625" defaultRowHeight="14" x14ac:dyDescent="0.2"/>
  <cols>
    <col min="1" max="1" width="8.6640625" style="2"/>
    <col min="2" max="2" width="64.5" style="2" customWidth="1"/>
    <col min="3" max="3" width="10.5" style="2" customWidth="1"/>
    <col min="4" max="4" width="10.33203125" style="2" bestFit="1" customWidth="1"/>
    <col min="5" max="8" width="9" style="2" bestFit="1" customWidth="1"/>
    <col min="9" max="16384" width="8.6640625" style="2"/>
  </cols>
  <sheetData>
    <row r="2" spans="2:9" ht="15" x14ac:dyDescent="0.2">
      <c r="B2" s="312" t="s">
        <v>185</v>
      </c>
      <c r="C2" s="312"/>
      <c r="D2" s="312"/>
      <c r="E2" s="312"/>
      <c r="F2" s="312"/>
      <c r="G2" s="312"/>
      <c r="H2" s="312"/>
    </row>
    <row r="3" spans="2:9" x14ac:dyDescent="0.2">
      <c r="B3" s="311" t="s">
        <v>100</v>
      </c>
      <c r="C3" s="311"/>
      <c r="D3" s="311"/>
      <c r="E3" s="311"/>
      <c r="F3" s="311"/>
      <c r="G3" s="311"/>
      <c r="H3" s="311"/>
    </row>
    <row r="4" spans="2:9" ht="15" x14ac:dyDescent="0.2">
      <c r="B4" s="312" t="s">
        <v>186</v>
      </c>
      <c r="C4" s="312"/>
      <c r="D4" s="312"/>
      <c r="E4" s="312"/>
      <c r="F4" s="312"/>
      <c r="G4" s="312"/>
      <c r="H4" s="312"/>
    </row>
    <row r="5" spans="2:9" ht="15" x14ac:dyDescent="0.2">
      <c r="B5" s="313" t="s">
        <v>64</v>
      </c>
      <c r="C5" s="313"/>
      <c r="D5" s="313"/>
      <c r="E5" s="313"/>
      <c r="F5" s="313"/>
      <c r="G5" s="313"/>
      <c r="H5" s="313"/>
    </row>
    <row r="6" spans="2:9" s="59" customFormat="1" ht="15" x14ac:dyDescent="0.2">
      <c r="B6" s="312"/>
      <c r="C6" s="312"/>
      <c r="D6" s="312"/>
      <c r="E6" s="312"/>
      <c r="F6" s="312"/>
      <c r="G6" s="312"/>
      <c r="H6" s="312"/>
    </row>
    <row r="7" spans="2:9" s="59" customFormat="1" ht="15" x14ac:dyDescent="0.2">
      <c r="C7" s="85"/>
      <c r="D7" s="123"/>
      <c r="E7" s="123"/>
      <c r="F7" s="123"/>
      <c r="G7" s="123"/>
      <c r="H7" s="123"/>
    </row>
    <row r="8" spans="2:9" s="59" customFormat="1" ht="15" x14ac:dyDescent="0.2">
      <c r="B8" s="124" t="s">
        <v>26</v>
      </c>
      <c r="C8" s="125" t="s">
        <v>59</v>
      </c>
      <c r="D8" s="315" t="s">
        <v>53</v>
      </c>
      <c r="E8" s="316"/>
      <c r="F8" s="316"/>
      <c r="G8" s="316"/>
      <c r="H8" s="316"/>
      <c r="I8" s="65"/>
    </row>
    <row r="9" spans="2:9" s="59" customFormat="1" ht="15" x14ac:dyDescent="0.2">
      <c r="C9" s="126" t="s">
        <v>54</v>
      </c>
      <c r="D9" s="303" t="s">
        <v>270</v>
      </c>
      <c r="E9" s="304" t="s">
        <v>271</v>
      </c>
      <c r="F9" s="304" t="s">
        <v>272</v>
      </c>
      <c r="G9" s="304" t="s">
        <v>273</v>
      </c>
      <c r="H9" s="304" t="s">
        <v>274</v>
      </c>
    </row>
    <row r="10" spans="2:9" s="59" customFormat="1" ht="15" x14ac:dyDescent="0.2">
      <c r="B10" s="231" t="s">
        <v>187</v>
      </c>
      <c r="C10" s="127"/>
      <c r="D10" s="222">
        <v>640</v>
      </c>
      <c r="E10" s="193">
        <v>607</v>
      </c>
      <c r="F10" s="193">
        <v>567</v>
      </c>
      <c r="G10" s="193">
        <v>527</v>
      </c>
      <c r="H10" s="193">
        <v>487</v>
      </c>
    </row>
    <row r="11" spans="2:9" s="59" customFormat="1" ht="15" x14ac:dyDescent="0.2">
      <c r="B11" s="231" t="s">
        <v>188</v>
      </c>
      <c r="C11" s="127"/>
      <c r="D11" s="222">
        <v>33</v>
      </c>
      <c r="E11" s="193">
        <v>40</v>
      </c>
      <c r="F11" s="193">
        <v>40</v>
      </c>
      <c r="G11" s="193">
        <v>40</v>
      </c>
      <c r="H11" s="193">
        <v>20</v>
      </c>
    </row>
    <row r="12" spans="2:9" s="59" customFormat="1" ht="15" x14ac:dyDescent="0.2">
      <c r="B12" s="231" t="s">
        <v>189</v>
      </c>
      <c r="C12" s="127"/>
      <c r="D12" s="223">
        <v>0</v>
      </c>
      <c r="E12" s="224">
        <v>0</v>
      </c>
      <c r="F12" s="224">
        <v>0</v>
      </c>
      <c r="G12" s="224">
        <v>0</v>
      </c>
      <c r="H12" s="224">
        <v>0</v>
      </c>
    </row>
    <row r="13" spans="2:9" s="59" customFormat="1" ht="15" x14ac:dyDescent="0.2">
      <c r="B13" s="231" t="s">
        <v>190</v>
      </c>
      <c r="C13" s="127">
        <v>640</v>
      </c>
      <c r="D13" s="222">
        <v>607</v>
      </c>
      <c r="E13" s="193">
        <v>567</v>
      </c>
      <c r="F13" s="193">
        <v>527</v>
      </c>
      <c r="G13" s="193">
        <v>487</v>
      </c>
      <c r="H13" s="193">
        <v>467</v>
      </c>
    </row>
    <row r="14" spans="2:9" s="59" customFormat="1" ht="15" x14ac:dyDescent="0.2">
      <c r="B14" s="232" t="s">
        <v>63</v>
      </c>
      <c r="C14" s="127"/>
      <c r="D14" s="128">
        <f>D13/C13-1</f>
        <v>-5.1562499999999956E-2</v>
      </c>
      <c r="E14" s="233">
        <f t="shared" ref="E14:H14" si="0">E13/D13-1</f>
        <v>-6.5897858319604596E-2</v>
      </c>
      <c r="F14" s="233">
        <f t="shared" si="0"/>
        <v>-7.0546737213403876E-2</v>
      </c>
      <c r="G14" s="233">
        <f t="shared" si="0"/>
        <v>-7.5901328273244806E-2</v>
      </c>
      <c r="H14" s="233">
        <f t="shared" si="0"/>
        <v>-4.1067761806981573E-2</v>
      </c>
    </row>
    <row r="15" spans="2:9" s="59" customFormat="1" ht="15" x14ac:dyDescent="0.2">
      <c r="B15" s="232"/>
      <c r="C15" s="127"/>
      <c r="D15" s="128"/>
      <c r="E15" s="233"/>
      <c r="F15" s="233"/>
      <c r="G15" s="233"/>
      <c r="H15" s="233"/>
    </row>
    <row r="16" spans="2:9" s="59" customFormat="1" ht="15" x14ac:dyDescent="0.2">
      <c r="B16" s="231" t="s">
        <v>191</v>
      </c>
      <c r="C16" s="127"/>
      <c r="D16" s="222">
        <v>647</v>
      </c>
      <c r="E16" s="193">
        <v>720</v>
      </c>
      <c r="F16" s="193">
        <v>795</v>
      </c>
      <c r="G16" s="193">
        <v>865</v>
      </c>
      <c r="H16" s="193">
        <v>930</v>
      </c>
    </row>
    <row r="17" spans="2:9" s="59" customFormat="1" ht="15" x14ac:dyDescent="0.2">
      <c r="B17" s="231" t="s">
        <v>192</v>
      </c>
      <c r="C17" s="127"/>
      <c r="D17" s="222">
        <v>33</v>
      </c>
      <c r="E17" s="193">
        <v>40</v>
      </c>
      <c r="F17" s="193">
        <v>40</v>
      </c>
      <c r="G17" s="193">
        <v>40</v>
      </c>
      <c r="H17" s="193">
        <v>20</v>
      </c>
    </row>
    <row r="18" spans="2:9" s="59" customFormat="1" ht="15" x14ac:dyDescent="0.2">
      <c r="B18" s="231" t="s">
        <v>193</v>
      </c>
      <c r="C18" s="127"/>
      <c r="D18" s="223">
        <v>40</v>
      </c>
      <c r="E18" s="224">
        <v>35</v>
      </c>
      <c r="F18" s="224">
        <v>30</v>
      </c>
      <c r="G18" s="224">
        <v>25</v>
      </c>
      <c r="H18" s="224">
        <v>25</v>
      </c>
    </row>
    <row r="19" spans="2:9" s="59" customFormat="1" ht="15" x14ac:dyDescent="0.2">
      <c r="B19" s="231" t="s">
        <v>194</v>
      </c>
      <c r="C19" s="127">
        <v>647</v>
      </c>
      <c r="D19" s="222">
        <v>720</v>
      </c>
      <c r="E19" s="193">
        <v>795</v>
      </c>
      <c r="F19" s="193">
        <v>865</v>
      </c>
      <c r="G19" s="193">
        <v>930</v>
      </c>
      <c r="H19" s="193">
        <v>975</v>
      </c>
    </row>
    <row r="20" spans="2:9" s="59" customFormat="1" ht="15" x14ac:dyDescent="0.2">
      <c r="B20" s="234" t="s">
        <v>63</v>
      </c>
      <c r="C20" s="129"/>
      <c r="D20" s="130">
        <f>D19/C19-1</f>
        <v>0.1128284389489953</v>
      </c>
      <c r="E20" s="131">
        <f>E19/D19-1</f>
        <v>0.10416666666666674</v>
      </c>
      <c r="F20" s="131">
        <f t="shared" ref="F20:H20" si="1">F19/E19-1</f>
        <v>8.8050314465408785E-2</v>
      </c>
      <c r="G20" s="131">
        <f t="shared" si="1"/>
        <v>7.5144508670520249E-2</v>
      </c>
      <c r="H20" s="131">
        <f t="shared" si="1"/>
        <v>4.8387096774193505E-2</v>
      </c>
    </row>
    <row r="21" spans="2:9" s="59" customFormat="1" ht="15" x14ac:dyDescent="0.2">
      <c r="B21" s="234"/>
      <c r="C21" s="132"/>
      <c r="D21" s="133"/>
      <c r="E21" s="131"/>
      <c r="F21" s="131"/>
      <c r="G21" s="131"/>
      <c r="H21" s="131"/>
    </row>
    <row r="22" spans="2:9" s="59" customFormat="1" ht="15" x14ac:dyDescent="0.2">
      <c r="B22" s="96" t="s">
        <v>196</v>
      </c>
      <c r="C22" s="219"/>
      <c r="D22" s="221">
        <f>AVERAGE(D10,D13)</f>
        <v>623.5</v>
      </c>
      <c r="E22" s="221">
        <f t="shared" ref="E22:H22" si="2">AVERAGE(E10,E13)</f>
        <v>587</v>
      </c>
      <c r="F22" s="221">
        <f t="shared" si="2"/>
        <v>547</v>
      </c>
      <c r="G22" s="221">
        <f t="shared" si="2"/>
        <v>507</v>
      </c>
      <c r="H22" s="221">
        <f t="shared" si="2"/>
        <v>477</v>
      </c>
    </row>
    <row r="23" spans="2:9" s="59" customFormat="1" ht="15" x14ac:dyDescent="0.2">
      <c r="B23" s="96" t="s">
        <v>195</v>
      </c>
      <c r="C23" s="219"/>
      <c r="D23" s="221">
        <f>AVERAGE(D16,D19)</f>
        <v>683.5</v>
      </c>
      <c r="E23" s="221">
        <f t="shared" ref="E23:H23" si="3">AVERAGE(E16,E19)</f>
        <v>757.5</v>
      </c>
      <c r="F23" s="221">
        <f t="shared" si="3"/>
        <v>830</v>
      </c>
      <c r="G23" s="221">
        <f t="shared" si="3"/>
        <v>897.5</v>
      </c>
      <c r="H23" s="221">
        <f t="shared" si="3"/>
        <v>952.5</v>
      </c>
    </row>
    <row r="24" spans="2:9" s="59" customFormat="1" ht="15" x14ac:dyDescent="0.2">
      <c r="B24" s="220"/>
      <c r="C24" s="219"/>
      <c r="D24" s="221"/>
      <c r="E24" s="243"/>
      <c r="F24" s="243"/>
      <c r="G24" s="243"/>
      <c r="H24" s="243"/>
    </row>
    <row r="25" spans="2:9" s="59" customFormat="1" ht="15" x14ac:dyDescent="0.2">
      <c r="B25" s="59" t="s">
        <v>197</v>
      </c>
      <c r="C25" s="129"/>
      <c r="D25" s="134">
        <v>6.0366000000000003E-2</v>
      </c>
      <c r="E25" s="135">
        <v>6.1150757999999993E-2</v>
      </c>
      <c r="F25" s="135">
        <v>6.2068019369999984E-2</v>
      </c>
      <c r="G25" s="135">
        <v>6.2999039660549983E-2</v>
      </c>
      <c r="H25" s="135">
        <v>6.4259020453760987E-2</v>
      </c>
    </row>
    <row r="26" spans="2:9" s="59" customFormat="1" ht="15" x14ac:dyDescent="0.2">
      <c r="B26" s="59" t="s">
        <v>198</v>
      </c>
      <c r="C26" s="129"/>
      <c r="D26" s="134">
        <v>6.2745999999999996E-2</v>
      </c>
      <c r="E26" s="135">
        <v>6.3561698E-2</v>
      </c>
      <c r="F26" s="135">
        <v>6.4515123469999991E-2</v>
      </c>
      <c r="G26" s="135">
        <v>6.5482850322049979E-2</v>
      </c>
      <c r="H26" s="135">
        <v>6.6792507328490985E-2</v>
      </c>
    </row>
    <row r="27" spans="2:9" s="59" customFormat="1" ht="15" x14ac:dyDescent="0.2">
      <c r="C27" s="129"/>
      <c r="D27" s="64"/>
      <c r="E27" s="243"/>
      <c r="F27" s="243"/>
      <c r="G27" s="243"/>
      <c r="H27" s="243"/>
    </row>
    <row r="28" spans="2:9" s="59" customFormat="1" ht="15" x14ac:dyDescent="0.2">
      <c r="B28" s="59" t="s">
        <v>199</v>
      </c>
      <c r="C28" s="129"/>
      <c r="D28" s="136">
        <v>0.05</v>
      </c>
      <c r="E28" s="137">
        <v>0.05</v>
      </c>
      <c r="F28" s="137">
        <v>0.05</v>
      </c>
      <c r="G28" s="137">
        <v>0.05</v>
      </c>
      <c r="H28" s="137">
        <v>0.05</v>
      </c>
    </row>
    <row r="29" spans="2:9" s="59" customFormat="1" ht="15" x14ac:dyDescent="0.2">
      <c r="B29" s="235" t="s">
        <v>200</v>
      </c>
      <c r="C29" s="138">
        <f>'Ex 2 - Income Statement'!H19</f>
        <v>0.31199373339415193</v>
      </c>
      <c r="D29" s="204">
        <v>0.312</v>
      </c>
      <c r="E29" s="205">
        <v>0.312</v>
      </c>
      <c r="F29" s="205">
        <v>0.309</v>
      </c>
      <c r="G29" s="205">
        <v>0.30599999999999999</v>
      </c>
      <c r="H29" s="205">
        <v>0.30399999999999999</v>
      </c>
      <c r="I29" s="140"/>
    </row>
    <row r="30" spans="2:9" s="59" customFormat="1" ht="15" x14ac:dyDescent="0.2">
      <c r="B30" s="236" t="s">
        <v>201</v>
      </c>
      <c r="C30" s="141">
        <f>'Ex 2 - Income Statement'!H21</f>
        <v>0.3182598335445464</v>
      </c>
      <c r="D30" s="204">
        <v>0.318</v>
      </c>
      <c r="E30" s="205">
        <v>0.316</v>
      </c>
      <c r="F30" s="205">
        <v>0.314</v>
      </c>
      <c r="G30" s="205">
        <v>0.312</v>
      </c>
      <c r="H30" s="205">
        <v>0.31</v>
      </c>
      <c r="I30" s="140"/>
    </row>
    <row r="31" spans="2:9" s="59" customFormat="1" ht="15" x14ac:dyDescent="0.2">
      <c r="B31" s="142" t="s">
        <v>202</v>
      </c>
      <c r="C31" s="138">
        <f>'Ex 2 - Income Statement'!H23</f>
        <v>0.1532956824542116</v>
      </c>
      <c r="D31" s="204">
        <v>0.15</v>
      </c>
      <c r="E31" s="205">
        <v>0.14899999999999999</v>
      </c>
      <c r="F31" s="205">
        <v>0.14799999999999999</v>
      </c>
      <c r="G31" s="205">
        <v>0.14699999999999999</v>
      </c>
      <c r="H31" s="205">
        <v>0.14599999999999999</v>
      </c>
      <c r="I31" s="140"/>
    </row>
    <row r="32" spans="2:9" s="59" customFormat="1" ht="15" x14ac:dyDescent="0.2">
      <c r="B32" s="142" t="s">
        <v>203</v>
      </c>
      <c r="C32" s="138">
        <f>'Ex 2 - Income Statement'!H25</f>
        <v>5.7735505945487813E-2</v>
      </c>
      <c r="D32" s="204">
        <v>5.8000000000000003E-2</v>
      </c>
      <c r="E32" s="205">
        <v>5.8000000000000003E-2</v>
      </c>
      <c r="F32" s="205">
        <v>5.6000000000000001E-2</v>
      </c>
      <c r="G32" s="205">
        <v>5.3999999999999999E-2</v>
      </c>
      <c r="H32" s="205">
        <f>G32</f>
        <v>5.3999999999999999E-2</v>
      </c>
      <c r="I32" s="140"/>
    </row>
    <row r="33" spans="2:9" s="59" customFormat="1" ht="15" x14ac:dyDescent="0.2">
      <c r="B33" s="142" t="s">
        <v>204</v>
      </c>
      <c r="C33" s="138">
        <f>'Ex 2 - Income Statement'!H30</f>
        <v>6.4050442954480161E-2</v>
      </c>
      <c r="D33" s="204">
        <v>6.5000000000000002E-2</v>
      </c>
      <c r="E33" s="205">
        <v>6.4000000000000001E-2</v>
      </c>
      <c r="F33" s="205">
        <v>6.3E-2</v>
      </c>
      <c r="G33" s="205">
        <v>6.3E-2</v>
      </c>
      <c r="H33" s="205">
        <v>6.2E-2</v>
      </c>
      <c r="I33" s="140"/>
    </row>
    <row r="34" spans="2:9" s="59" customFormat="1" ht="15" x14ac:dyDescent="0.2">
      <c r="B34" s="142"/>
      <c r="C34" s="138"/>
      <c r="D34" s="139"/>
      <c r="E34" s="106"/>
      <c r="F34" s="106"/>
      <c r="G34" s="106"/>
      <c r="H34" s="106"/>
      <c r="I34" s="140"/>
    </row>
    <row r="35" spans="2:9" s="59" customFormat="1" ht="15" x14ac:dyDescent="0.2">
      <c r="B35" s="59" t="s">
        <v>205</v>
      </c>
      <c r="C35" s="129"/>
      <c r="D35" s="143">
        <v>0.24</v>
      </c>
      <c r="E35" s="96">
        <v>0.24</v>
      </c>
      <c r="F35" s="96">
        <v>0.24</v>
      </c>
      <c r="G35" s="96">
        <v>0.24</v>
      </c>
      <c r="H35" s="96">
        <v>0.24</v>
      </c>
      <c r="I35" s="140"/>
    </row>
    <row r="36" spans="2:9" s="59" customFormat="1" ht="15" x14ac:dyDescent="0.2">
      <c r="C36" s="129"/>
      <c r="D36" s="143"/>
      <c r="E36" s="96"/>
      <c r="F36" s="96"/>
      <c r="G36" s="96"/>
      <c r="H36" s="96"/>
    </row>
    <row r="37" spans="2:9" s="59" customFormat="1" ht="15" x14ac:dyDescent="0.2">
      <c r="B37" s="59" t="s">
        <v>206</v>
      </c>
      <c r="C37" s="129"/>
      <c r="D37" s="136">
        <v>0.25</v>
      </c>
      <c r="E37" s="137">
        <v>0.25</v>
      </c>
      <c r="F37" s="137">
        <v>0.25</v>
      </c>
      <c r="G37" s="137">
        <v>0.25</v>
      </c>
      <c r="H37" s="137">
        <v>0.25</v>
      </c>
      <c r="I37" s="237"/>
    </row>
    <row r="38" spans="2:9" s="59" customFormat="1" ht="15" x14ac:dyDescent="0.2">
      <c r="C38" s="129"/>
      <c r="D38" s="143"/>
      <c r="E38" s="96"/>
      <c r="F38" s="96"/>
      <c r="G38" s="96"/>
      <c r="H38" s="96"/>
    </row>
    <row r="39" spans="2:9" s="59" customFormat="1" ht="15" x14ac:dyDescent="0.2">
      <c r="B39" s="144" t="s">
        <v>212</v>
      </c>
      <c r="C39" s="145"/>
      <c r="D39" s="146">
        <v>1.8</v>
      </c>
      <c r="E39" s="85">
        <f>D39</f>
        <v>1.8</v>
      </c>
      <c r="F39" s="85">
        <f>D39</f>
        <v>1.8</v>
      </c>
      <c r="G39" s="85">
        <f>D39</f>
        <v>1.8</v>
      </c>
      <c r="H39" s="85">
        <f>D39</f>
        <v>1.8</v>
      </c>
    </row>
    <row r="40" spans="2:9" s="59" customFormat="1" ht="15" x14ac:dyDescent="0.2">
      <c r="B40" s="238"/>
      <c r="C40" s="238"/>
    </row>
    <row r="41" spans="2:9" s="59" customFormat="1" ht="17.75" customHeight="1" x14ac:dyDescent="0.2">
      <c r="B41" s="122" t="s">
        <v>208</v>
      </c>
      <c r="C41" s="238"/>
    </row>
    <row r="42" spans="2:9" s="50" customFormat="1" ht="14.75" customHeight="1" x14ac:dyDescent="0.15">
      <c r="B42" s="190" t="s">
        <v>209</v>
      </c>
      <c r="C42" s="147"/>
      <c r="D42" s="148"/>
      <c r="E42" s="148"/>
      <c r="F42" s="148"/>
      <c r="G42" s="148"/>
      <c r="H42" s="148"/>
    </row>
    <row r="43" spans="2:9" s="50" customFormat="1" ht="12" x14ac:dyDescent="0.15">
      <c r="B43" s="203"/>
      <c r="C43" s="147"/>
      <c r="D43" s="148"/>
      <c r="E43" s="148"/>
      <c r="F43" s="148"/>
      <c r="G43" s="148"/>
      <c r="H43" s="148"/>
    </row>
    <row r="44" spans="2:9" s="50" customFormat="1" ht="12" x14ac:dyDescent="0.15">
      <c r="B44" s="58" t="s">
        <v>207</v>
      </c>
    </row>
    <row r="45" spans="2:9" s="50" customFormat="1" ht="12" x14ac:dyDescent="0.15">
      <c r="B45" s="50" t="s">
        <v>210</v>
      </c>
    </row>
    <row r="46" spans="2:9" s="50" customFormat="1" ht="12" x14ac:dyDescent="0.15">
      <c r="B46" s="50" t="s">
        <v>80</v>
      </c>
    </row>
    <row r="47" spans="2:9" s="50" customFormat="1" ht="36.5" customHeight="1" x14ac:dyDescent="0.15">
      <c r="B47" s="317" t="s">
        <v>211</v>
      </c>
      <c r="C47" s="317"/>
      <c r="D47" s="317"/>
      <c r="E47" s="317"/>
      <c r="F47" s="317"/>
      <c r="G47" s="317"/>
      <c r="H47" s="317"/>
      <c r="I47" s="317"/>
    </row>
    <row r="48" spans="2:9" s="50" customFormat="1" ht="12" x14ac:dyDescent="0.15"/>
    <row r="49" spans="2:2" s="50" customFormat="1" ht="12" x14ac:dyDescent="0.15"/>
    <row r="50" spans="2:2" s="50" customFormat="1" ht="12" x14ac:dyDescent="0.15">
      <c r="B50" s="262" t="s">
        <v>280</v>
      </c>
    </row>
    <row r="51" spans="2:2" s="50" customFormat="1" ht="12" x14ac:dyDescent="0.15"/>
    <row r="52" spans="2:2" s="50" customFormat="1" ht="12" x14ac:dyDescent="0.15"/>
    <row r="53" spans="2:2" s="50" customFormat="1" ht="12" x14ac:dyDescent="0.15"/>
  </sheetData>
  <mergeCells count="7">
    <mergeCell ref="B6:H6"/>
    <mergeCell ref="D8:H8"/>
    <mergeCell ref="B47:I47"/>
    <mergeCell ref="B2:H2"/>
    <mergeCell ref="B3:H3"/>
    <mergeCell ref="B4:H4"/>
    <mergeCell ref="B5:H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6"/>
  <sheetViews>
    <sheetView showGridLines="0" topLeftCell="A11" workbookViewId="0">
      <selection activeCell="D29" sqref="D29:H29"/>
    </sheetView>
  </sheetViews>
  <sheetFormatPr baseColWidth="10" defaultColWidth="8.83203125" defaultRowHeight="15" x14ac:dyDescent="0.2"/>
  <cols>
    <col min="1" max="1" width="8.83203125" style="51"/>
    <col min="2" max="2" width="57.83203125" style="51" bestFit="1" customWidth="1"/>
    <col min="3" max="3" width="11.83203125" style="51" customWidth="1"/>
    <col min="4" max="4" width="13.6640625" style="51" customWidth="1"/>
    <col min="5" max="5" width="12" style="51" customWidth="1"/>
    <col min="6" max="6" width="11" style="51" customWidth="1"/>
    <col min="7" max="7" width="11.33203125" style="51" customWidth="1"/>
    <col min="8" max="8" width="11" style="51" customWidth="1"/>
    <col min="9" max="16384" width="8.83203125" style="51"/>
  </cols>
  <sheetData>
    <row r="2" spans="2:16" x14ac:dyDescent="0.2">
      <c r="B2" s="312" t="s">
        <v>213</v>
      </c>
      <c r="C2" s="312"/>
      <c r="D2" s="312"/>
      <c r="E2" s="312"/>
      <c r="F2" s="312"/>
      <c r="G2" s="312"/>
      <c r="H2" s="312"/>
    </row>
    <row r="3" spans="2:16" ht="16" x14ac:dyDescent="0.2">
      <c r="B3" s="264"/>
      <c r="F3" s="263"/>
    </row>
    <row r="4" spans="2:16" x14ac:dyDescent="0.2">
      <c r="B4" s="312" t="s">
        <v>186</v>
      </c>
      <c r="C4" s="312"/>
      <c r="D4" s="312"/>
      <c r="E4" s="312"/>
      <c r="F4" s="312"/>
      <c r="G4" s="312"/>
      <c r="H4" s="312"/>
    </row>
    <row r="5" spans="2:16" x14ac:dyDescent="0.2">
      <c r="B5" s="313"/>
      <c r="C5" s="313"/>
      <c r="D5" s="313"/>
      <c r="E5" s="313"/>
      <c r="F5" s="313"/>
      <c r="G5" s="313"/>
      <c r="H5" s="313"/>
    </row>
    <row r="6" spans="2:16" x14ac:dyDescent="0.2">
      <c r="B6" s="263"/>
      <c r="C6" s="263"/>
      <c r="D6" s="263"/>
      <c r="E6" s="263"/>
      <c r="F6" s="246"/>
      <c r="G6" s="263"/>
      <c r="H6" s="263"/>
    </row>
    <row r="7" spans="2:16" x14ac:dyDescent="0.2">
      <c r="B7" s="225"/>
      <c r="C7" s="225"/>
      <c r="D7" s="225"/>
      <c r="E7" s="225"/>
      <c r="F7" s="225"/>
      <c r="G7" s="225"/>
      <c r="H7" s="225"/>
    </row>
    <row r="8" spans="2:16" x14ac:dyDescent="0.2">
      <c r="B8" s="149" t="s">
        <v>26</v>
      </c>
      <c r="C8" s="125" t="s">
        <v>59</v>
      </c>
      <c r="D8" s="315" t="s">
        <v>53</v>
      </c>
      <c r="E8" s="316"/>
      <c r="F8" s="316"/>
      <c r="G8" s="316"/>
      <c r="H8" s="316"/>
    </row>
    <row r="9" spans="2:16" x14ac:dyDescent="0.2">
      <c r="B9" s="59"/>
      <c r="C9" s="126" t="s">
        <v>54</v>
      </c>
      <c r="D9" s="303" t="s">
        <v>270</v>
      </c>
      <c r="E9" s="304" t="s">
        <v>271</v>
      </c>
      <c r="F9" s="304" t="s">
        <v>272</v>
      </c>
      <c r="G9" s="304" t="s">
        <v>273</v>
      </c>
      <c r="H9" s="304" t="s">
        <v>274</v>
      </c>
    </row>
    <row r="10" spans="2:16" x14ac:dyDescent="0.2">
      <c r="B10" s="226" t="s">
        <v>94</v>
      </c>
      <c r="C10" s="283"/>
    </row>
    <row r="11" spans="2:16" x14ac:dyDescent="0.2">
      <c r="B11" s="227" t="s">
        <v>214</v>
      </c>
      <c r="C11" s="283"/>
      <c r="D11" s="245">
        <f>'Ex 10 - Forecast Assumptions '!D22</f>
        <v>623.5</v>
      </c>
      <c r="E11" s="245">
        <f>'Ex 10 - Forecast Assumptions '!E22</f>
        <v>587</v>
      </c>
      <c r="F11" s="245">
        <f>'Ex 10 - Forecast Assumptions '!F22</f>
        <v>547</v>
      </c>
      <c r="G11" s="245">
        <f>'Ex 10 - Forecast Assumptions '!G22</f>
        <v>507</v>
      </c>
      <c r="H11" s="245">
        <f>'Ex 10 - Forecast Assumptions '!H22</f>
        <v>477</v>
      </c>
    </row>
    <row r="12" spans="2:16" x14ac:dyDescent="0.2">
      <c r="B12" s="227" t="s">
        <v>197</v>
      </c>
      <c r="C12" s="284"/>
      <c r="D12" s="252">
        <f>'Ex 10 - Forecast Assumptions '!D25</f>
        <v>6.0366000000000003E-2</v>
      </c>
      <c r="E12" s="252">
        <f>'Ex 10 - Forecast Assumptions '!E25</f>
        <v>6.1150757999999993E-2</v>
      </c>
      <c r="F12" s="252">
        <f>'Ex 10 - Forecast Assumptions '!F25</f>
        <v>6.2068019369999984E-2</v>
      </c>
      <c r="G12" s="252">
        <f>'Ex 10 - Forecast Assumptions '!G25</f>
        <v>6.2999039660549983E-2</v>
      </c>
      <c r="H12" s="252">
        <f>'Ex 10 - Forecast Assumptions '!H25</f>
        <v>6.4259020453760987E-2</v>
      </c>
      <c r="I12" s="59"/>
      <c r="J12" s="59"/>
      <c r="K12" s="59"/>
      <c r="L12" s="59"/>
      <c r="M12" s="59"/>
      <c r="N12" s="59"/>
      <c r="O12" s="59"/>
      <c r="P12" s="59"/>
    </row>
    <row r="13" spans="2:16" x14ac:dyDescent="0.2">
      <c r="B13" s="227" t="s">
        <v>215</v>
      </c>
      <c r="C13" s="285">
        <v>1977.5</v>
      </c>
      <c r="D13" s="244">
        <f t="shared" ref="D13:H13" si="0">D11*D12*52</f>
        <v>1957.1864520000001</v>
      </c>
      <c r="E13" s="244">
        <f t="shared" si="0"/>
        <v>1866.5657371919997</v>
      </c>
      <c r="F13" s="244">
        <f t="shared" si="0"/>
        <v>1765.4627429602795</v>
      </c>
      <c r="G13" s="244">
        <f t="shared" si="0"/>
        <v>1660.9066816107397</v>
      </c>
      <c r="H13" s="244">
        <f t="shared" si="0"/>
        <v>1593.8807433350876</v>
      </c>
      <c r="I13" s="59"/>
      <c r="J13" s="59"/>
      <c r="K13" s="59"/>
      <c r="L13" s="59"/>
      <c r="M13" s="59"/>
      <c r="N13" s="59"/>
      <c r="O13" s="59"/>
      <c r="P13" s="59"/>
    </row>
    <row r="14" spans="2:16" x14ac:dyDescent="0.2">
      <c r="C14" s="284"/>
      <c r="D14" s="228"/>
      <c r="E14" s="228"/>
      <c r="F14" s="228"/>
      <c r="G14" s="228"/>
      <c r="H14" s="228"/>
      <c r="I14" s="59"/>
      <c r="J14" s="59"/>
      <c r="K14" s="59"/>
      <c r="L14" s="59"/>
      <c r="M14" s="59"/>
      <c r="N14" s="59"/>
      <c r="O14" s="59"/>
      <c r="P14" s="59"/>
    </row>
    <row r="15" spans="2:16" x14ac:dyDescent="0.2">
      <c r="B15" s="227" t="s">
        <v>216</v>
      </c>
      <c r="C15" s="283"/>
      <c r="D15" s="245">
        <f>'Ex 10 - Forecast Assumptions '!D23</f>
        <v>683.5</v>
      </c>
      <c r="E15" s="245">
        <f>'Ex 10 - Forecast Assumptions '!E23</f>
        <v>757.5</v>
      </c>
      <c r="F15" s="245">
        <f>'Ex 10 - Forecast Assumptions '!F23</f>
        <v>830</v>
      </c>
      <c r="G15" s="245">
        <f>'Ex 10 - Forecast Assumptions '!G23</f>
        <v>897.5</v>
      </c>
      <c r="H15" s="245">
        <f>'Ex 10 - Forecast Assumptions '!H23</f>
        <v>952.5</v>
      </c>
      <c r="I15" s="59"/>
      <c r="J15" s="59"/>
      <c r="K15" s="59"/>
      <c r="L15" s="59"/>
      <c r="M15" s="59"/>
      <c r="N15" s="59"/>
      <c r="O15" s="59"/>
      <c r="P15" s="59"/>
    </row>
    <row r="16" spans="2:16" x14ac:dyDescent="0.2">
      <c r="B16" s="227" t="s">
        <v>198</v>
      </c>
      <c r="C16" s="283"/>
      <c r="D16" s="252">
        <f>'Ex 10 - Forecast Assumptions '!D26</f>
        <v>6.2745999999999996E-2</v>
      </c>
      <c r="E16" s="252">
        <f>'Ex 10 - Forecast Assumptions '!E26</f>
        <v>6.3561698E-2</v>
      </c>
      <c r="F16" s="252">
        <f>'Ex 10 - Forecast Assumptions '!F26</f>
        <v>6.4515123469999991E-2</v>
      </c>
      <c r="G16" s="252">
        <f>'Ex 10 - Forecast Assumptions '!G26</f>
        <v>6.5482850322049979E-2</v>
      </c>
      <c r="H16" s="252">
        <f>'Ex 10 - Forecast Assumptions '!H26</f>
        <v>6.6792507328490985E-2</v>
      </c>
      <c r="I16" s="59"/>
      <c r="J16" s="59"/>
      <c r="K16" s="59"/>
      <c r="L16" s="59"/>
      <c r="M16" s="59"/>
      <c r="N16" s="59"/>
      <c r="O16" s="59"/>
      <c r="P16" s="59"/>
    </row>
    <row r="17" spans="2:16" x14ac:dyDescent="0.2">
      <c r="B17" s="227" t="s">
        <v>217</v>
      </c>
      <c r="C17" s="286"/>
      <c r="D17" s="246">
        <f t="shared" ref="D17:H17" si="1">D15*D16*52</f>
        <v>2230.118332</v>
      </c>
      <c r="E17" s="246">
        <f t="shared" si="1"/>
        <v>2503.6952842199998</v>
      </c>
      <c r="F17" s="246">
        <f t="shared" si="1"/>
        <v>2784.4727289651996</v>
      </c>
      <c r="G17" s="246">
        <f t="shared" si="1"/>
        <v>3056.0846245300727</v>
      </c>
      <c r="H17" s="246">
        <f t="shared" si="1"/>
        <v>3308.2328879801585</v>
      </c>
      <c r="I17" s="59"/>
      <c r="J17" s="59"/>
      <c r="K17" s="59"/>
      <c r="L17" s="59"/>
      <c r="M17" s="59"/>
      <c r="N17" s="59"/>
      <c r="O17" s="59"/>
      <c r="P17" s="59"/>
    </row>
    <row r="18" spans="2:16" x14ac:dyDescent="0.2">
      <c r="B18" s="227" t="s">
        <v>218</v>
      </c>
      <c r="C18" s="287">
        <v>100.3</v>
      </c>
      <c r="D18" s="299">
        <f>D17*'Ex 10 - Forecast Assumptions '!D28</f>
        <v>111.50591660000001</v>
      </c>
      <c r="E18" s="299">
        <f>E17*'Ex 10 - Forecast Assumptions '!E28</f>
        <v>125.184764211</v>
      </c>
      <c r="F18" s="299">
        <f>F17*'Ex 10 - Forecast Assumptions '!F28</f>
        <v>139.22363644825998</v>
      </c>
      <c r="G18" s="299">
        <f>G17*'Ex 10 - Forecast Assumptions '!G28</f>
        <v>152.80423122650365</v>
      </c>
      <c r="H18" s="299">
        <f>H17*'Ex 10 - Forecast Assumptions '!H28</f>
        <v>165.41164439900794</v>
      </c>
      <c r="I18" s="59"/>
      <c r="J18" s="59"/>
      <c r="K18" s="59"/>
      <c r="L18" s="59"/>
      <c r="M18" s="59"/>
      <c r="N18" s="59"/>
      <c r="O18" s="59"/>
      <c r="P18" s="59"/>
    </row>
    <row r="19" spans="2:16" x14ac:dyDescent="0.2">
      <c r="B19" s="226" t="s">
        <v>106</v>
      </c>
      <c r="C19" s="293">
        <v>2077.8000000000002</v>
      </c>
      <c r="D19" s="247">
        <f>D13+D18</f>
        <v>2068.6923686</v>
      </c>
      <c r="E19" s="247">
        <f>E13+E18</f>
        <v>1991.7505014029996</v>
      </c>
      <c r="F19" s="247">
        <f>F13+F18</f>
        <v>1904.6863794085393</v>
      </c>
      <c r="G19" s="247">
        <f>G13+G18</f>
        <v>1813.7109128372433</v>
      </c>
      <c r="H19" s="247">
        <f>H13+H18</f>
        <v>1759.2923877340954</v>
      </c>
      <c r="I19" s="59"/>
      <c r="J19" s="59"/>
      <c r="K19" s="59"/>
      <c r="L19" s="59"/>
      <c r="M19" s="59"/>
      <c r="N19" s="59"/>
      <c r="O19" s="59"/>
      <c r="P19" s="59"/>
    </row>
    <row r="20" spans="2:16" x14ac:dyDescent="0.2">
      <c r="C20" s="283"/>
      <c r="I20" s="59"/>
      <c r="J20" s="59"/>
      <c r="K20" s="59"/>
      <c r="L20" s="59"/>
      <c r="M20" s="59"/>
      <c r="N20" s="59"/>
      <c r="O20" s="59"/>
      <c r="P20" s="59"/>
    </row>
    <row r="21" spans="2:16" x14ac:dyDescent="0.2">
      <c r="B21" s="226" t="s">
        <v>95</v>
      </c>
      <c r="C21" s="288"/>
      <c r="I21" s="59"/>
      <c r="J21" s="59"/>
      <c r="K21" s="59"/>
      <c r="L21" s="59"/>
      <c r="M21" s="59"/>
      <c r="N21" s="59"/>
      <c r="O21" s="59"/>
      <c r="P21" s="59"/>
    </row>
    <row r="22" spans="2:16" x14ac:dyDescent="0.2">
      <c r="B22" s="227" t="s">
        <v>107</v>
      </c>
      <c r="C22" s="284"/>
      <c r="D22" s="298">
        <f>D13*'Ex 10 - Forecast Assumptions '!D29</f>
        <v>610.64217302400004</v>
      </c>
      <c r="E22" s="298">
        <f>E13*'Ex 10 - Forecast Assumptions '!E29</f>
        <v>582.36851000390391</v>
      </c>
      <c r="F22" s="298">
        <f>F13*'Ex 10 - Forecast Assumptions '!F29</f>
        <v>545.52798757472635</v>
      </c>
      <c r="G22" s="298">
        <f>G13*'Ex 10 - Forecast Assumptions '!G29</f>
        <v>508.23744457288632</v>
      </c>
      <c r="H22" s="298">
        <f>H13*'Ex 10 - Forecast Assumptions '!H29</f>
        <v>484.53974597386662</v>
      </c>
      <c r="I22" s="59"/>
      <c r="J22" s="59"/>
      <c r="K22" s="59"/>
      <c r="L22" s="59"/>
      <c r="M22" s="59"/>
      <c r="N22" s="59"/>
      <c r="O22" s="59"/>
      <c r="P22" s="59"/>
    </row>
    <row r="23" spans="2:16" x14ac:dyDescent="0.2">
      <c r="B23" s="227" t="s">
        <v>96</v>
      </c>
      <c r="C23" s="284"/>
      <c r="D23" s="298">
        <f>D13*'Ex 10 - Forecast Assumptions '!D30</f>
        <v>622.385291736</v>
      </c>
      <c r="E23" s="298">
        <f>E13*'Ex 10 - Forecast Assumptions '!E30</f>
        <v>589.83477295267187</v>
      </c>
      <c r="F23" s="298">
        <f>F13*'Ex 10 - Forecast Assumptions '!F30</f>
        <v>554.3553012895278</v>
      </c>
      <c r="G23" s="298">
        <f>G13*'Ex 10 - Forecast Assumptions '!G30</f>
        <v>518.20288466255079</v>
      </c>
      <c r="H23" s="298">
        <f>H13*'Ex 10 - Forecast Assumptions '!H30</f>
        <v>494.10303043387717</v>
      </c>
      <c r="I23" s="59"/>
      <c r="J23" s="59"/>
      <c r="K23" s="59"/>
      <c r="L23" s="59"/>
      <c r="M23" s="59"/>
      <c r="N23" s="59"/>
      <c r="O23" s="59"/>
      <c r="P23" s="59"/>
    </row>
    <row r="24" spans="2:16" x14ac:dyDescent="0.2">
      <c r="B24" s="227" t="s">
        <v>111</v>
      </c>
      <c r="C24" s="284"/>
      <c r="D24" s="298">
        <f>D13*'Ex 10 - Forecast Assumptions '!D31</f>
        <v>293.57796780000001</v>
      </c>
      <c r="E24" s="298">
        <f>E13*'Ex 10 - Forecast Assumptions '!E31</f>
        <v>278.11829484160796</v>
      </c>
      <c r="F24" s="298">
        <f>F13*'Ex 10 - Forecast Assumptions '!F31</f>
        <v>261.28848595812133</v>
      </c>
      <c r="G24" s="298">
        <f>G13*'Ex 10 - Forecast Assumptions '!G31</f>
        <v>244.15328219677872</v>
      </c>
      <c r="H24" s="298">
        <f>H13*'Ex 10 - Forecast Assumptions '!H31</f>
        <v>232.70658852692276</v>
      </c>
      <c r="I24" s="59"/>
      <c r="J24" s="59"/>
      <c r="K24" s="59"/>
      <c r="L24" s="59"/>
      <c r="M24" s="59"/>
      <c r="N24" s="59"/>
      <c r="O24" s="59"/>
      <c r="P24" s="59"/>
    </row>
    <row r="25" spans="2:16" x14ac:dyDescent="0.2">
      <c r="B25" s="227" t="s">
        <v>97</v>
      </c>
      <c r="C25" s="284"/>
      <c r="D25" s="300">
        <f>D13*'Ex 10 - Forecast Assumptions '!D32</f>
        <v>113.51681421600001</v>
      </c>
      <c r="E25" s="300">
        <f>E13*'Ex 10 - Forecast Assumptions '!E32</f>
        <v>108.26081275713599</v>
      </c>
      <c r="F25" s="300">
        <f>F13*'Ex 10 - Forecast Assumptions '!F32</f>
        <v>98.865913605775646</v>
      </c>
      <c r="G25" s="300">
        <f>G13*'Ex 10 - Forecast Assumptions '!G32</f>
        <v>89.688960806979949</v>
      </c>
      <c r="H25" s="300">
        <f>H13*'Ex 10 - Forecast Assumptions '!H32</f>
        <v>86.069560140094723</v>
      </c>
      <c r="I25" s="59"/>
      <c r="J25" s="59"/>
      <c r="K25" s="59"/>
      <c r="L25" s="59"/>
      <c r="M25" s="59"/>
      <c r="N25" s="59"/>
      <c r="O25" s="59"/>
      <c r="P25" s="59"/>
    </row>
    <row r="26" spans="2:16" x14ac:dyDescent="0.2">
      <c r="B26" s="227" t="s">
        <v>115</v>
      </c>
      <c r="C26" s="284"/>
      <c r="D26" s="298">
        <f t="shared" ref="D26:H26" si="2">D19-SUM(D22:D25)</f>
        <v>428.57012182400013</v>
      </c>
      <c r="E26" s="298">
        <f t="shared" si="2"/>
        <v>433.16811084768005</v>
      </c>
      <c r="F26" s="298">
        <f t="shared" si="2"/>
        <v>444.64869098038821</v>
      </c>
      <c r="G26" s="298">
        <f t="shared" si="2"/>
        <v>453.4283405980475</v>
      </c>
      <c r="H26" s="298">
        <f t="shared" si="2"/>
        <v>461.87346265933411</v>
      </c>
      <c r="I26" s="59"/>
      <c r="J26" s="250"/>
      <c r="K26" s="250"/>
      <c r="L26" s="250"/>
      <c r="M26" s="250"/>
      <c r="N26" s="250"/>
      <c r="O26" s="250"/>
      <c r="P26" s="59"/>
    </row>
    <row r="27" spans="2:16" x14ac:dyDescent="0.2">
      <c r="B27" s="294" t="s">
        <v>219</v>
      </c>
      <c r="C27" s="289"/>
      <c r="D27" s="296">
        <f t="shared" ref="D27:H27" si="3">D26/D19</f>
        <v>0.20716957645763326</v>
      </c>
      <c r="E27" s="296">
        <f t="shared" si="3"/>
        <v>0.21748111048173663</v>
      </c>
      <c r="F27" s="296">
        <f t="shared" si="3"/>
        <v>0.23344981923925165</v>
      </c>
      <c r="G27" s="296">
        <f t="shared" si="3"/>
        <v>0.25000033764407126</v>
      </c>
      <c r="H27" s="296">
        <f t="shared" si="3"/>
        <v>0.26253365607646967</v>
      </c>
      <c r="I27" s="59"/>
      <c r="J27" s="251"/>
      <c r="K27" s="251"/>
      <c r="L27" s="251"/>
      <c r="M27" s="251"/>
      <c r="N27" s="251"/>
      <c r="O27" s="251"/>
      <c r="P27" s="59"/>
    </row>
    <row r="28" spans="2:16" x14ac:dyDescent="0.2">
      <c r="B28" s="227" t="s">
        <v>98</v>
      </c>
      <c r="C28" s="284"/>
      <c r="D28" s="300">
        <f>D19*'Ex 10 - Forecast Assumptions '!D33</f>
        <v>134.465003959</v>
      </c>
      <c r="E28" s="300">
        <f>E19*'Ex 10 - Forecast Assumptions '!E33</f>
        <v>127.47203208979198</v>
      </c>
      <c r="F28" s="300">
        <f>F19*'Ex 10 - Forecast Assumptions '!F33</f>
        <v>119.99524190273797</v>
      </c>
      <c r="G28" s="300">
        <f>G19*'Ex 10 - Forecast Assumptions '!G33</f>
        <v>114.26378750874633</v>
      </c>
      <c r="H28" s="300">
        <f>H19*'Ex 10 - Forecast Assumptions '!H33</f>
        <v>109.07612803951392</v>
      </c>
      <c r="I28" s="59"/>
      <c r="J28" s="59"/>
      <c r="K28" s="59"/>
      <c r="L28" s="59"/>
      <c r="M28" s="59"/>
      <c r="N28" s="59"/>
      <c r="O28" s="59"/>
      <c r="P28" s="59"/>
    </row>
    <row r="29" spans="2:16" x14ac:dyDescent="0.2">
      <c r="B29" s="295" t="s">
        <v>1</v>
      </c>
      <c r="C29" s="292">
        <f>'Ex 2 - Income Statement'!H35+'Ex 2 - Income Statement'!H32</f>
        <v>276.77499999999992</v>
      </c>
      <c r="D29" s="247">
        <f t="shared" ref="D29:H29" si="4">D26-D28</f>
        <v>294.10511786500012</v>
      </c>
      <c r="E29" s="247">
        <f t="shared" si="4"/>
        <v>305.69607875788807</v>
      </c>
      <c r="F29" s="247">
        <f t="shared" si="4"/>
        <v>324.65344907765024</v>
      </c>
      <c r="G29" s="247">
        <f t="shared" si="4"/>
        <v>339.16455308930119</v>
      </c>
      <c r="H29" s="247">
        <f t="shared" si="4"/>
        <v>352.79733461982016</v>
      </c>
      <c r="I29" s="59"/>
      <c r="J29" s="59"/>
      <c r="K29" s="59"/>
      <c r="L29" s="59"/>
      <c r="M29" s="59"/>
      <c r="N29" s="59"/>
      <c r="O29" s="59"/>
      <c r="P29" s="59"/>
    </row>
    <row r="30" spans="2:16" x14ac:dyDescent="0.2">
      <c r="B30" s="294" t="s">
        <v>219</v>
      </c>
      <c r="C30" s="290">
        <f>C29/C19</f>
        <v>0.13320579459043214</v>
      </c>
      <c r="D30" s="296">
        <f>D29/D19</f>
        <v>0.14216957645763326</v>
      </c>
      <c r="E30" s="296">
        <f t="shared" ref="E30:H30" si="5">E29/E19</f>
        <v>0.1534811104817366</v>
      </c>
      <c r="F30" s="296">
        <f t="shared" si="5"/>
        <v>0.17044981923925165</v>
      </c>
      <c r="G30" s="296">
        <f t="shared" si="5"/>
        <v>0.18700033764407126</v>
      </c>
      <c r="H30" s="296">
        <f t="shared" si="5"/>
        <v>0.20053365607646964</v>
      </c>
      <c r="I30" s="59"/>
      <c r="J30" s="59"/>
      <c r="K30" s="59"/>
      <c r="L30" s="59"/>
      <c r="M30" s="59"/>
      <c r="N30" s="59"/>
      <c r="O30" s="59"/>
      <c r="P30" s="59"/>
    </row>
    <row r="31" spans="2:16" x14ac:dyDescent="0.2">
      <c r="B31" s="295"/>
      <c r="C31" s="291"/>
      <c r="D31" s="297"/>
      <c r="E31" s="297"/>
      <c r="F31" s="297"/>
      <c r="G31" s="297"/>
      <c r="H31" s="297"/>
      <c r="I31" s="59"/>
      <c r="J31" s="59"/>
      <c r="K31" s="59"/>
      <c r="L31" s="59"/>
      <c r="M31" s="59"/>
      <c r="N31" s="59"/>
      <c r="O31" s="59"/>
      <c r="P31" s="59"/>
    </row>
    <row r="32" spans="2:16" x14ac:dyDescent="0.2">
      <c r="B32" s="227" t="s">
        <v>120</v>
      </c>
      <c r="C32" s="284"/>
      <c r="D32" s="300">
        <f>D11*'Ex 10 - Forecast Assumptions '!D35</f>
        <v>149.63999999999999</v>
      </c>
      <c r="E32" s="300">
        <f>E11*'Ex 10 - Forecast Assumptions '!E35</f>
        <v>140.88</v>
      </c>
      <c r="F32" s="300">
        <f>F11*'Ex 10 - Forecast Assumptions '!F35</f>
        <v>131.28</v>
      </c>
      <c r="G32" s="300">
        <f>G11*'Ex 10 - Forecast Assumptions '!G35</f>
        <v>121.67999999999999</v>
      </c>
      <c r="H32" s="300">
        <f>H11*'Ex 10 - Forecast Assumptions '!H35</f>
        <v>114.47999999999999</v>
      </c>
      <c r="I32" s="59"/>
      <c r="J32" s="59"/>
      <c r="K32" s="59"/>
      <c r="L32" s="59"/>
      <c r="M32" s="59"/>
      <c r="N32" s="59"/>
      <c r="O32" s="59"/>
      <c r="P32" s="59"/>
    </row>
    <row r="33" spans="2:16" x14ac:dyDescent="0.2">
      <c r="B33" s="229" t="s">
        <v>220</v>
      </c>
      <c r="C33" s="292">
        <f>'Ex 2 - Income Statement'!H35</f>
        <v>125.39699999999993</v>
      </c>
      <c r="D33" s="249">
        <f t="shared" ref="D33:H33" si="6">D29-D32</f>
        <v>144.46511786500014</v>
      </c>
      <c r="E33" s="249">
        <f t="shared" si="6"/>
        <v>164.81607875788808</v>
      </c>
      <c r="F33" s="249">
        <f t="shared" si="6"/>
        <v>193.37344907765024</v>
      </c>
      <c r="G33" s="249">
        <f t="shared" si="6"/>
        <v>217.48455308930119</v>
      </c>
      <c r="H33" s="249">
        <f t="shared" si="6"/>
        <v>238.31733461982017</v>
      </c>
      <c r="I33" s="59"/>
      <c r="J33" s="59"/>
      <c r="K33" s="59"/>
      <c r="L33" s="59"/>
      <c r="M33" s="59"/>
      <c r="N33" s="59"/>
      <c r="O33" s="59"/>
      <c r="P33" s="59"/>
    </row>
    <row r="34" spans="2:16" x14ac:dyDescent="0.2">
      <c r="B34" s="230" t="s">
        <v>219</v>
      </c>
      <c r="C34" s="302">
        <f t="shared" ref="C34:H34" si="7">C33/C19</f>
        <v>6.0350851862546885E-2</v>
      </c>
      <c r="D34" s="301">
        <f t="shared" si="7"/>
        <v>6.9834026585000541E-2</v>
      </c>
      <c r="E34" s="248">
        <f t="shared" si="7"/>
        <v>8.2749359742493228E-2</v>
      </c>
      <c r="F34" s="248">
        <f t="shared" si="7"/>
        <v>0.10152508631772666</v>
      </c>
      <c r="G34" s="248">
        <f t="shared" si="7"/>
        <v>0.11991136600103677</v>
      </c>
      <c r="H34" s="248">
        <f t="shared" si="7"/>
        <v>0.1354620393297809</v>
      </c>
      <c r="I34" s="59"/>
      <c r="J34" s="59"/>
      <c r="K34" s="59"/>
      <c r="L34" s="59"/>
      <c r="M34" s="59"/>
      <c r="N34" s="59"/>
      <c r="O34" s="59"/>
      <c r="P34" s="59"/>
    </row>
    <row r="36" spans="2:16" x14ac:dyDescent="0.2">
      <c r="B36" s="262" t="s">
        <v>221</v>
      </c>
      <c r="C36" s="59"/>
      <c r="D36" s="59"/>
      <c r="E36" s="59"/>
      <c r="F36" s="59"/>
      <c r="G36" s="59"/>
      <c r="H36" s="59"/>
    </row>
  </sheetData>
  <mergeCells count="4">
    <mergeCell ref="B2:H2"/>
    <mergeCell ref="B4:H4"/>
    <mergeCell ref="B5:H5"/>
    <mergeCell ref="D8:H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2:N44"/>
  <sheetViews>
    <sheetView showGridLines="0" zoomScaleNormal="100" workbookViewId="0"/>
  </sheetViews>
  <sheetFormatPr baseColWidth="10" defaultColWidth="8.6640625" defaultRowHeight="13" x14ac:dyDescent="0.15"/>
  <cols>
    <col min="1" max="1" width="8.6640625" style="1"/>
    <col min="2" max="2" width="20.33203125" style="1" customWidth="1"/>
    <col min="3" max="3" width="12.5" style="1" customWidth="1"/>
    <col min="4" max="4" width="14.33203125" style="1" customWidth="1"/>
    <col min="5" max="5" width="15.33203125" style="1" customWidth="1"/>
    <col min="6" max="7" width="8.6640625" style="1"/>
    <col min="8" max="8" width="11.6640625" style="1" customWidth="1"/>
    <col min="9" max="9" width="10.6640625" style="1" customWidth="1"/>
    <col min="10" max="10" width="13.33203125" style="1" customWidth="1"/>
    <col min="11" max="16384" width="8.6640625" style="1"/>
  </cols>
  <sheetData>
    <row r="2" spans="2:13" ht="15" x14ac:dyDescent="0.15">
      <c r="B2" s="312" t="s">
        <v>222</v>
      </c>
      <c r="C2" s="312"/>
      <c r="D2" s="312"/>
      <c r="E2" s="312"/>
      <c r="F2" s="312"/>
      <c r="G2" s="312"/>
      <c r="H2" s="312"/>
      <c r="I2" s="312"/>
      <c r="J2" s="312"/>
    </row>
    <row r="3" spans="2:13" ht="14" x14ac:dyDescent="0.15">
      <c r="B3" s="311" t="s">
        <v>100</v>
      </c>
      <c r="C3" s="311"/>
      <c r="D3" s="311"/>
      <c r="E3" s="311"/>
      <c r="F3" s="311"/>
      <c r="G3" s="311"/>
      <c r="H3" s="311"/>
      <c r="I3" s="311"/>
      <c r="J3" s="311"/>
    </row>
    <row r="4" spans="2:13" s="59" customFormat="1" ht="15" x14ac:dyDescent="0.2">
      <c r="B4" s="312" t="s">
        <v>23</v>
      </c>
      <c r="C4" s="312"/>
      <c r="D4" s="312"/>
      <c r="E4" s="312"/>
      <c r="F4" s="312"/>
      <c r="G4" s="312"/>
      <c r="H4" s="312"/>
      <c r="I4" s="312"/>
      <c r="J4" s="312"/>
    </row>
    <row r="5" spans="2:13" s="59" customFormat="1" ht="15" x14ac:dyDescent="0.2">
      <c r="B5" s="313" t="s">
        <v>65</v>
      </c>
      <c r="C5" s="313"/>
      <c r="D5" s="313"/>
      <c r="E5" s="313"/>
      <c r="F5" s="313"/>
      <c r="G5" s="313"/>
      <c r="H5" s="313"/>
      <c r="I5" s="313"/>
      <c r="J5" s="313"/>
    </row>
    <row r="6" spans="2:13" s="59" customFormat="1" ht="14.25" customHeight="1" x14ac:dyDescent="0.2"/>
    <row r="7" spans="2:13" s="59" customFormat="1" ht="15" x14ac:dyDescent="0.2">
      <c r="B7" s="65"/>
      <c r="C7" s="65"/>
      <c r="D7" s="65"/>
      <c r="E7" s="65"/>
      <c r="F7" s="65"/>
      <c r="G7" s="65"/>
      <c r="H7" s="65"/>
      <c r="I7" s="65"/>
      <c r="J7" s="65"/>
    </row>
    <row r="8" spans="2:13" s="59" customFormat="1" ht="14.25" customHeight="1" x14ac:dyDescent="0.2">
      <c r="B8" s="149"/>
      <c r="C8" s="154" t="s">
        <v>15</v>
      </c>
      <c r="D8" s="318" t="s">
        <v>224</v>
      </c>
      <c r="E8" s="318" t="s">
        <v>225</v>
      </c>
      <c r="F8" s="316" t="s">
        <v>226</v>
      </c>
      <c r="G8" s="316"/>
      <c r="H8" s="154" t="s">
        <v>1</v>
      </c>
      <c r="I8" s="154" t="s">
        <v>46</v>
      </c>
      <c r="J8" s="154" t="s">
        <v>47</v>
      </c>
    </row>
    <row r="9" spans="2:13" s="59" customFormat="1" ht="15" x14ac:dyDescent="0.2">
      <c r="B9" s="85"/>
      <c r="C9" s="239" t="s">
        <v>223</v>
      </c>
      <c r="D9" s="319"/>
      <c r="E9" s="319"/>
      <c r="F9" s="155" t="s">
        <v>17</v>
      </c>
      <c r="G9" s="155" t="s">
        <v>18</v>
      </c>
      <c r="H9" s="155" t="s">
        <v>48</v>
      </c>
      <c r="I9" s="155" t="s">
        <v>49</v>
      </c>
      <c r="J9" s="155" t="s">
        <v>50</v>
      </c>
    </row>
    <row r="10" spans="2:13" s="59" customFormat="1" ht="15" x14ac:dyDescent="0.2">
      <c r="D10" s="65"/>
      <c r="E10" s="65"/>
      <c r="F10" s="65"/>
      <c r="G10" s="65"/>
      <c r="H10" s="65"/>
      <c r="I10" s="65"/>
      <c r="J10" s="65"/>
    </row>
    <row r="11" spans="2:13" s="59" customFormat="1" ht="15" x14ac:dyDescent="0.2">
      <c r="B11" s="150" t="s">
        <v>227</v>
      </c>
    </row>
    <row r="12" spans="2:13" s="59" customFormat="1" ht="15" x14ac:dyDescent="0.2">
      <c r="B12" s="59" t="s">
        <v>8</v>
      </c>
      <c r="C12" s="156">
        <v>9822.1</v>
      </c>
      <c r="D12" s="157">
        <v>0</v>
      </c>
      <c r="E12" s="157">
        <v>0.12</v>
      </c>
      <c r="F12" s="157">
        <v>0.01</v>
      </c>
      <c r="G12" s="157">
        <v>0.09</v>
      </c>
      <c r="H12" s="158">
        <v>0.129</v>
      </c>
      <c r="I12" s="265">
        <v>20.399999999999999</v>
      </c>
      <c r="J12" s="266">
        <v>10.9</v>
      </c>
    </row>
    <row r="13" spans="2:13" s="59" customFormat="1" ht="15" x14ac:dyDescent="0.2">
      <c r="B13" s="59" t="s">
        <v>51</v>
      </c>
      <c r="C13" s="159">
        <v>3645</v>
      </c>
      <c r="D13" s="157">
        <v>0</v>
      </c>
      <c r="E13" s="157">
        <v>0.01</v>
      </c>
      <c r="F13" s="157">
        <v>2.5000000000000001E-2</v>
      </c>
      <c r="G13" s="157">
        <v>5.0000000000000001E-3</v>
      </c>
      <c r="H13" s="158">
        <v>0.13700000000000001</v>
      </c>
      <c r="I13" s="265">
        <v>18.100000000000001</v>
      </c>
      <c r="J13" s="266">
        <v>9.6999999999999993</v>
      </c>
    </row>
    <row r="14" spans="2:13" s="59" customFormat="1" ht="15" x14ac:dyDescent="0.2">
      <c r="B14" s="59" t="s">
        <v>13</v>
      </c>
      <c r="C14" s="159">
        <v>3548</v>
      </c>
      <c r="D14" s="157">
        <v>0.16</v>
      </c>
      <c r="E14" s="157">
        <v>7.0000000000000007E-2</v>
      </c>
      <c r="F14" s="157">
        <v>0.1</v>
      </c>
      <c r="G14" s="157">
        <v>0.11</v>
      </c>
      <c r="H14" s="158">
        <v>0.13300000000000001</v>
      </c>
      <c r="I14" s="265">
        <v>30.1</v>
      </c>
      <c r="J14" s="266">
        <v>12.5</v>
      </c>
      <c r="M14" s="152"/>
    </row>
    <row r="15" spans="2:13" s="59" customFormat="1" ht="15" x14ac:dyDescent="0.2">
      <c r="B15" s="59" t="s">
        <v>10</v>
      </c>
      <c r="C15" s="159">
        <v>1983.4</v>
      </c>
      <c r="D15" s="157">
        <v>0</v>
      </c>
      <c r="E15" s="157">
        <v>0.04</v>
      </c>
      <c r="F15" s="157">
        <v>0.08</v>
      </c>
      <c r="G15" s="157">
        <v>-0.01</v>
      </c>
      <c r="H15" s="158">
        <v>0.11799999999999999</v>
      </c>
      <c r="I15" s="265">
        <v>14.8</v>
      </c>
      <c r="J15" s="266">
        <v>7.1</v>
      </c>
      <c r="M15" s="160"/>
    </row>
    <row r="16" spans="2:13" s="59" customFormat="1" ht="15" x14ac:dyDescent="0.2">
      <c r="B16" s="59" t="s">
        <v>235</v>
      </c>
      <c r="C16" s="159">
        <v>1686.9</v>
      </c>
      <c r="D16" s="157">
        <v>0.2</v>
      </c>
      <c r="E16" s="157">
        <v>-0.01</v>
      </c>
      <c r="F16" s="157">
        <v>-0.03</v>
      </c>
      <c r="G16" s="157">
        <v>-0.02</v>
      </c>
      <c r="H16" s="158">
        <v>9.7000000000000003E-2</v>
      </c>
      <c r="I16" s="265">
        <v>19.5</v>
      </c>
      <c r="J16" s="266">
        <v>6.9</v>
      </c>
    </row>
    <row r="17" spans="2:14" s="59" customFormat="1" ht="15" x14ac:dyDescent="0.2">
      <c r="B17" s="150" t="s">
        <v>9</v>
      </c>
      <c r="C17" s="171">
        <v>1586.5</v>
      </c>
      <c r="D17" s="172">
        <v>0.51</v>
      </c>
      <c r="E17" s="172">
        <v>0.05</v>
      </c>
      <c r="F17" s="172">
        <v>0.1</v>
      </c>
      <c r="G17" s="172">
        <v>0.04</v>
      </c>
      <c r="H17" s="161">
        <v>0.128</v>
      </c>
      <c r="I17" s="267">
        <v>25.9</v>
      </c>
      <c r="J17" s="268">
        <v>7.7</v>
      </c>
      <c r="N17" s="160"/>
    </row>
    <row r="18" spans="2:14" s="59" customFormat="1" ht="15" x14ac:dyDescent="0.2">
      <c r="B18" s="59" t="s">
        <v>11</v>
      </c>
      <c r="C18" s="159">
        <v>1519.5</v>
      </c>
      <c r="D18" s="157">
        <v>0.4</v>
      </c>
      <c r="E18" s="157">
        <v>0.01</v>
      </c>
      <c r="F18" s="157">
        <v>0.04</v>
      </c>
      <c r="G18" s="157">
        <v>-0.03</v>
      </c>
      <c r="H18" s="158">
        <v>0.13700000000000001</v>
      </c>
      <c r="I18" s="265">
        <v>10.7</v>
      </c>
      <c r="J18" s="266">
        <v>6.5</v>
      </c>
      <c r="N18" s="160"/>
    </row>
    <row r="19" spans="2:14" s="59" customFormat="1" ht="15" x14ac:dyDescent="0.2">
      <c r="B19" s="59" t="s">
        <v>228</v>
      </c>
      <c r="C19" s="159">
        <v>644.5</v>
      </c>
      <c r="D19" s="157">
        <v>0</v>
      </c>
      <c r="E19" s="157">
        <v>0.05</v>
      </c>
      <c r="F19" s="157">
        <v>0.08</v>
      </c>
      <c r="G19" s="157">
        <v>0.04</v>
      </c>
      <c r="H19" s="158">
        <v>0.113</v>
      </c>
      <c r="I19" s="265">
        <v>17.7</v>
      </c>
      <c r="J19" s="266">
        <v>6.5</v>
      </c>
    </row>
    <row r="20" spans="2:14" s="59" customFormat="1" ht="15" x14ac:dyDescent="0.2">
      <c r="B20" s="59" t="s">
        <v>12</v>
      </c>
      <c r="C20" s="159">
        <v>828</v>
      </c>
      <c r="D20" s="157">
        <v>0.16</v>
      </c>
      <c r="E20" s="157">
        <v>0.01</v>
      </c>
      <c r="F20" s="157">
        <v>0.03</v>
      </c>
      <c r="G20" s="157">
        <v>0.06</v>
      </c>
      <c r="H20" s="158">
        <v>0.10100000000000001</v>
      </c>
      <c r="I20" s="265">
        <v>99.3</v>
      </c>
      <c r="J20" s="266">
        <v>8.3000000000000007</v>
      </c>
    </row>
    <row r="21" spans="2:14" s="59" customFormat="1" ht="15" x14ac:dyDescent="0.2">
      <c r="B21" s="59" t="s">
        <v>234</v>
      </c>
      <c r="C21" s="159">
        <v>349.9</v>
      </c>
      <c r="D21" s="157">
        <v>0</v>
      </c>
      <c r="E21" s="157">
        <v>0.16</v>
      </c>
      <c r="F21" s="157">
        <v>0.15</v>
      </c>
      <c r="G21" s="157">
        <v>0.12</v>
      </c>
      <c r="H21" s="158">
        <v>0.11</v>
      </c>
      <c r="I21" s="265">
        <v>20.9</v>
      </c>
      <c r="J21" s="266">
        <v>8</v>
      </c>
    </row>
    <row r="22" spans="2:14" s="59" customFormat="1" ht="15" x14ac:dyDescent="0.2">
      <c r="C22" s="151"/>
      <c r="D22" s="157"/>
      <c r="E22" s="157"/>
      <c r="F22" s="157"/>
      <c r="G22" s="157"/>
      <c r="H22" s="162"/>
      <c r="I22" s="269"/>
      <c r="J22" s="270"/>
    </row>
    <row r="23" spans="2:14" s="59" customFormat="1" ht="15" x14ac:dyDescent="0.2">
      <c r="B23" s="150" t="s">
        <v>229</v>
      </c>
      <c r="C23" s="151"/>
      <c r="D23" s="157"/>
      <c r="E23" s="157"/>
      <c r="F23" s="157"/>
      <c r="G23" s="157"/>
      <c r="H23" s="162"/>
      <c r="I23" s="269"/>
      <c r="J23" s="270"/>
    </row>
    <row r="24" spans="2:14" s="59" customFormat="1" ht="14.75" customHeight="1" x14ac:dyDescent="0.2">
      <c r="B24" s="59" t="s">
        <v>230</v>
      </c>
      <c r="C24" s="153">
        <v>133949.1</v>
      </c>
      <c r="D24" s="157">
        <v>0.93</v>
      </c>
      <c r="E24" s="157">
        <v>0.01</v>
      </c>
      <c r="F24" s="157">
        <v>-0.03</v>
      </c>
      <c r="G24" s="157">
        <v>-0.08</v>
      </c>
      <c r="H24" s="158">
        <v>0.40899999999999997</v>
      </c>
      <c r="I24" s="265">
        <v>27.1</v>
      </c>
      <c r="J24" s="266">
        <v>16.399999999999999</v>
      </c>
      <c r="M24" s="160"/>
    </row>
    <row r="25" spans="2:14" s="59" customFormat="1" ht="15" x14ac:dyDescent="0.2">
      <c r="B25" s="59" t="s">
        <v>16</v>
      </c>
      <c r="C25" s="153">
        <v>26271.7</v>
      </c>
      <c r="D25" s="157">
        <v>0.96</v>
      </c>
      <c r="E25" s="157">
        <v>0.03</v>
      </c>
      <c r="F25" s="157">
        <v>-0.51</v>
      </c>
      <c r="G25" s="157">
        <v>-7.0000000000000007E-2</v>
      </c>
      <c r="H25" s="158">
        <v>0.33600000000000002</v>
      </c>
      <c r="I25" s="265">
        <v>28.8</v>
      </c>
      <c r="J25" s="266">
        <v>17.3</v>
      </c>
    </row>
    <row r="26" spans="2:14" s="59" customFormat="1" ht="14.75" customHeight="1" x14ac:dyDescent="0.2">
      <c r="B26" s="163" t="s">
        <v>52</v>
      </c>
      <c r="C26" s="164">
        <v>15657.8</v>
      </c>
      <c r="D26" s="157">
        <v>1</v>
      </c>
      <c r="E26" s="157">
        <v>0.06</v>
      </c>
      <c r="F26" s="157">
        <v>0.02</v>
      </c>
      <c r="G26" s="157">
        <v>0.12</v>
      </c>
      <c r="H26" s="158">
        <v>0.44600000000000001</v>
      </c>
      <c r="I26" s="265">
        <v>46.4</v>
      </c>
      <c r="J26" s="266">
        <v>15.2</v>
      </c>
      <c r="M26" s="165"/>
    </row>
    <row r="27" spans="2:14" s="59" customFormat="1" ht="15" x14ac:dyDescent="0.2">
      <c r="B27" s="59" t="s">
        <v>231</v>
      </c>
      <c r="C27" s="153">
        <v>3737.1</v>
      </c>
      <c r="D27" s="157">
        <v>0.95</v>
      </c>
      <c r="E27" s="157">
        <v>0.01</v>
      </c>
      <c r="F27" s="157">
        <v>-0.23</v>
      </c>
      <c r="G27" s="157">
        <v>-0.15</v>
      </c>
      <c r="H27" s="158">
        <v>0.312</v>
      </c>
      <c r="I27" s="265">
        <v>39.799999999999997</v>
      </c>
      <c r="J27" s="266">
        <v>15.9</v>
      </c>
    </row>
    <row r="28" spans="2:14" s="59" customFormat="1" ht="15" x14ac:dyDescent="0.2">
      <c r="B28" s="59" t="s">
        <v>22</v>
      </c>
      <c r="C28" s="153">
        <v>944.6</v>
      </c>
      <c r="D28" s="157">
        <v>0.98</v>
      </c>
      <c r="E28" s="157">
        <v>0.15</v>
      </c>
      <c r="F28" s="157">
        <v>0.17</v>
      </c>
      <c r="G28" s="157">
        <v>0.15</v>
      </c>
      <c r="H28" s="158">
        <v>0.28399999999999997</v>
      </c>
      <c r="I28" s="265">
        <v>50.7</v>
      </c>
      <c r="J28" s="266">
        <v>30.8</v>
      </c>
    </row>
    <row r="29" spans="2:14" s="59" customFormat="1" ht="15" x14ac:dyDescent="0.2">
      <c r="C29" s="166"/>
      <c r="D29" s="157"/>
      <c r="E29" s="157"/>
      <c r="F29" s="157"/>
      <c r="G29" s="157"/>
      <c r="H29" s="162"/>
      <c r="I29" s="269"/>
      <c r="J29" s="270"/>
    </row>
    <row r="30" spans="2:14" s="59" customFormat="1" ht="15" x14ac:dyDescent="0.2">
      <c r="B30" s="150" t="s">
        <v>233</v>
      </c>
      <c r="C30" s="166"/>
      <c r="D30" s="157"/>
      <c r="E30" s="157"/>
      <c r="F30" s="157"/>
      <c r="G30" s="157"/>
      <c r="H30" s="162"/>
      <c r="I30" s="269"/>
      <c r="J30" s="270"/>
    </row>
    <row r="31" spans="2:14" s="59" customFormat="1" ht="15" x14ac:dyDescent="0.2">
      <c r="B31" s="59" t="s">
        <v>21</v>
      </c>
      <c r="C31" s="153">
        <v>9307.7000000000007</v>
      </c>
      <c r="D31" s="157">
        <v>0</v>
      </c>
      <c r="E31" s="157">
        <v>0.08</v>
      </c>
      <c r="F31" s="157">
        <v>-0.13</v>
      </c>
      <c r="G31" s="157">
        <v>0.15</v>
      </c>
      <c r="H31" s="158">
        <v>0.10100000000000001</v>
      </c>
      <c r="I31" s="265">
        <v>70.2</v>
      </c>
      <c r="J31" s="266">
        <v>22</v>
      </c>
    </row>
    <row r="32" spans="2:14" s="59" customFormat="1" ht="15" x14ac:dyDescent="0.2">
      <c r="B32" s="59" t="s">
        <v>24</v>
      </c>
      <c r="C32" s="153">
        <v>875.5</v>
      </c>
      <c r="D32" s="157">
        <v>0.42</v>
      </c>
      <c r="E32" s="157">
        <v>0.32</v>
      </c>
      <c r="F32" s="157">
        <v>0.41</v>
      </c>
      <c r="G32" s="157">
        <v>0.32</v>
      </c>
      <c r="H32" s="158">
        <v>0.158</v>
      </c>
      <c r="I32" s="265">
        <v>58.5</v>
      </c>
      <c r="J32" s="266">
        <v>17.2</v>
      </c>
    </row>
    <row r="33" spans="2:10" s="59" customFormat="1" ht="15" x14ac:dyDescent="0.2">
      <c r="B33" s="59" t="s">
        <v>19</v>
      </c>
      <c r="C33" s="153">
        <v>306.5</v>
      </c>
      <c r="D33" s="157">
        <v>0.12</v>
      </c>
      <c r="E33" s="157">
        <v>0.11</v>
      </c>
      <c r="F33" s="157">
        <v>0.09</v>
      </c>
      <c r="G33" s="157">
        <v>0.05</v>
      </c>
      <c r="H33" s="158">
        <v>8.7999999999999995E-2</v>
      </c>
      <c r="I33" s="265">
        <v>76.599999999999994</v>
      </c>
      <c r="J33" s="266">
        <v>7</v>
      </c>
    </row>
    <row r="34" spans="2:10" s="59" customFormat="1" ht="16" x14ac:dyDescent="0.2">
      <c r="B34" s="59" t="s">
        <v>232</v>
      </c>
      <c r="C34" s="153">
        <v>229.1</v>
      </c>
      <c r="D34" s="157">
        <v>0.01</v>
      </c>
      <c r="E34" s="157">
        <v>0.19</v>
      </c>
      <c r="F34" s="157">
        <v>0.22</v>
      </c>
      <c r="G34" s="157">
        <v>0</v>
      </c>
      <c r="H34" s="158">
        <v>7.4999999999999997E-2</v>
      </c>
      <c r="I34" s="265" t="s">
        <v>25</v>
      </c>
      <c r="J34" s="266">
        <v>11.8</v>
      </c>
    </row>
    <row r="35" spans="2:10" s="59" customFormat="1" ht="15" x14ac:dyDescent="0.2">
      <c r="C35" s="166"/>
      <c r="D35" s="157"/>
      <c r="E35" s="157"/>
      <c r="F35" s="157"/>
      <c r="G35" s="157"/>
      <c r="H35" s="157"/>
      <c r="I35" s="271"/>
      <c r="J35" s="270"/>
    </row>
    <row r="36" spans="2:10" s="59" customFormat="1" ht="15" x14ac:dyDescent="0.2">
      <c r="B36" s="150" t="s">
        <v>20</v>
      </c>
      <c r="C36" s="166"/>
      <c r="D36" s="157"/>
      <c r="E36" s="157"/>
      <c r="F36" s="157"/>
      <c r="G36" s="157"/>
      <c r="H36" s="157"/>
      <c r="I36" s="271"/>
      <c r="J36" s="270"/>
    </row>
    <row r="37" spans="2:10" s="59" customFormat="1" ht="15" x14ac:dyDescent="0.2">
      <c r="B37" s="59" t="s">
        <v>14</v>
      </c>
      <c r="C37" s="153">
        <v>80454.100000000006</v>
      </c>
      <c r="D37" s="157">
        <v>0.5</v>
      </c>
      <c r="E37" s="157">
        <v>0.09</v>
      </c>
      <c r="F37" s="157">
        <v>0.1</v>
      </c>
      <c r="G37" s="157">
        <v>0.05</v>
      </c>
      <c r="H37" s="167">
        <v>0.222</v>
      </c>
      <c r="I37" s="272">
        <v>28.1</v>
      </c>
      <c r="J37" s="266">
        <v>14.7</v>
      </c>
    </row>
    <row r="38" spans="2:10" s="59" customFormat="1" ht="15" x14ac:dyDescent="0.2">
      <c r="B38" s="85" t="s">
        <v>269</v>
      </c>
      <c r="C38" s="168">
        <v>5005.7</v>
      </c>
      <c r="D38" s="169">
        <v>1</v>
      </c>
      <c r="E38" s="169">
        <v>0.02</v>
      </c>
      <c r="F38" s="169">
        <v>0.06</v>
      </c>
      <c r="G38" s="169">
        <v>0.04</v>
      </c>
      <c r="H38" s="170">
        <v>0.371</v>
      </c>
      <c r="I38" s="273">
        <v>24.3</v>
      </c>
      <c r="J38" s="274">
        <v>15.4</v>
      </c>
    </row>
    <row r="39" spans="2:10" s="2" customFormat="1" ht="14" x14ac:dyDescent="0.2"/>
    <row r="40" spans="2:10" s="50" customFormat="1" ht="12" x14ac:dyDescent="0.15">
      <c r="B40" s="50" t="s">
        <v>277</v>
      </c>
    </row>
    <row r="41" spans="2:10" s="2" customFormat="1" ht="14" x14ac:dyDescent="0.2"/>
    <row r="42" spans="2:10" s="2" customFormat="1" ht="14" x14ac:dyDescent="0.2"/>
    <row r="43" spans="2:10" s="2" customFormat="1" ht="14" x14ac:dyDescent="0.2"/>
    <row r="44" spans="2:10" s="2" customFormat="1" ht="14" x14ac:dyDescent="0.2"/>
  </sheetData>
  <mergeCells count="7">
    <mergeCell ref="B2:J2"/>
    <mergeCell ref="B3:J3"/>
    <mergeCell ref="B4:J4"/>
    <mergeCell ref="B5:J5"/>
    <mergeCell ref="F8:G8"/>
    <mergeCell ref="D8:D9"/>
    <mergeCell ref="E8:E9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2:R43"/>
  <sheetViews>
    <sheetView showGridLines="0" zoomScaleNormal="100" workbookViewId="0"/>
  </sheetViews>
  <sheetFormatPr baseColWidth="10" defaultColWidth="8.83203125" defaultRowHeight="15" x14ac:dyDescent="0.2"/>
  <cols>
    <col min="1" max="4" width="8.6640625" style="96" customWidth="1"/>
    <col min="5" max="5" width="17.33203125" style="96" customWidth="1"/>
    <col min="6" max="6" width="11.5" style="96" customWidth="1"/>
    <col min="7" max="7" width="12.6640625" style="96" customWidth="1"/>
    <col min="8" max="8" width="10.33203125" style="96" customWidth="1"/>
    <col min="9" max="9" width="8.6640625" style="96"/>
    <col min="10" max="10" width="8.6640625" style="96" customWidth="1"/>
    <col min="11" max="254" width="8.6640625" style="96"/>
    <col min="255" max="255" width="13.33203125" style="96" customWidth="1"/>
    <col min="256" max="256" width="22.6640625" style="96" customWidth="1"/>
    <col min="257" max="257" width="17.33203125" style="96" customWidth="1"/>
    <col min="258" max="258" width="9.33203125" style="96" bestFit="1" customWidth="1"/>
    <col min="259" max="259" width="11" style="96" customWidth="1"/>
    <col min="260" max="260" width="18.33203125" style="96" customWidth="1"/>
    <col min="261" max="261" width="12.33203125" style="96" customWidth="1"/>
    <col min="262" max="265" width="8.6640625" style="96"/>
    <col min="266" max="266" width="10.33203125" style="96" bestFit="1" customWidth="1"/>
    <col min="267" max="510" width="8.6640625" style="96"/>
    <col min="511" max="511" width="13.33203125" style="96" customWidth="1"/>
    <col min="512" max="512" width="22.6640625" style="96" customWidth="1"/>
    <col min="513" max="513" width="17.33203125" style="96" customWidth="1"/>
    <col min="514" max="514" width="9.33203125" style="96" bestFit="1" customWidth="1"/>
    <col min="515" max="515" width="11" style="96" customWidth="1"/>
    <col min="516" max="516" width="18.33203125" style="96" customWidth="1"/>
    <col min="517" max="517" width="12.33203125" style="96" customWidth="1"/>
    <col min="518" max="521" width="8.6640625" style="96"/>
    <col min="522" max="522" width="10.33203125" style="96" bestFit="1" customWidth="1"/>
    <col min="523" max="766" width="8.6640625" style="96"/>
    <col min="767" max="767" width="13.33203125" style="96" customWidth="1"/>
    <col min="768" max="768" width="22.6640625" style="96" customWidth="1"/>
    <col min="769" max="769" width="17.33203125" style="96" customWidth="1"/>
    <col min="770" max="770" width="9.33203125" style="96" bestFit="1" customWidth="1"/>
    <col min="771" max="771" width="11" style="96" customWidth="1"/>
    <col min="772" max="772" width="18.33203125" style="96" customWidth="1"/>
    <col min="773" max="773" width="12.33203125" style="96" customWidth="1"/>
    <col min="774" max="777" width="8.6640625" style="96"/>
    <col min="778" max="778" width="10.33203125" style="96" bestFit="1" customWidth="1"/>
    <col min="779" max="1022" width="8.6640625" style="96"/>
    <col min="1023" max="1023" width="13.33203125" style="96" customWidth="1"/>
    <col min="1024" max="1024" width="22.6640625" style="96" customWidth="1"/>
    <col min="1025" max="1025" width="17.33203125" style="96" customWidth="1"/>
    <col min="1026" max="1026" width="9.33203125" style="96" bestFit="1" customWidth="1"/>
    <col min="1027" max="1027" width="11" style="96" customWidth="1"/>
    <col min="1028" max="1028" width="18.33203125" style="96" customWidth="1"/>
    <col min="1029" max="1029" width="12.33203125" style="96" customWidth="1"/>
    <col min="1030" max="1033" width="8.6640625" style="96"/>
    <col min="1034" max="1034" width="10.33203125" style="96" bestFit="1" customWidth="1"/>
    <col min="1035" max="1278" width="8.6640625" style="96"/>
    <col min="1279" max="1279" width="13.33203125" style="96" customWidth="1"/>
    <col min="1280" max="1280" width="22.6640625" style="96" customWidth="1"/>
    <col min="1281" max="1281" width="17.33203125" style="96" customWidth="1"/>
    <col min="1282" max="1282" width="9.33203125" style="96" bestFit="1" customWidth="1"/>
    <col min="1283" max="1283" width="11" style="96" customWidth="1"/>
    <col min="1284" max="1284" width="18.33203125" style="96" customWidth="1"/>
    <col min="1285" max="1285" width="12.33203125" style="96" customWidth="1"/>
    <col min="1286" max="1289" width="8.6640625" style="96"/>
    <col min="1290" max="1290" width="10.33203125" style="96" bestFit="1" customWidth="1"/>
    <col min="1291" max="1534" width="8.6640625" style="96"/>
    <col min="1535" max="1535" width="13.33203125" style="96" customWidth="1"/>
    <col min="1536" max="1536" width="22.6640625" style="96" customWidth="1"/>
    <col min="1537" max="1537" width="17.33203125" style="96" customWidth="1"/>
    <col min="1538" max="1538" width="9.33203125" style="96" bestFit="1" customWidth="1"/>
    <col min="1539" max="1539" width="11" style="96" customWidth="1"/>
    <col min="1540" max="1540" width="18.33203125" style="96" customWidth="1"/>
    <col min="1541" max="1541" width="12.33203125" style="96" customWidth="1"/>
    <col min="1542" max="1545" width="8.6640625" style="96"/>
    <col min="1546" max="1546" width="10.33203125" style="96" bestFit="1" customWidth="1"/>
    <col min="1547" max="1790" width="8.6640625" style="96"/>
    <col min="1791" max="1791" width="13.33203125" style="96" customWidth="1"/>
    <col min="1792" max="1792" width="22.6640625" style="96" customWidth="1"/>
    <col min="1793" max="1793" width="17.33203125" style="96" customWidth="1"/>
    <col min="1794" max="1794" width="9.33203125" style="96" bestFit="1" customWidth="1"/>
    <col min="1795" max="1795" width="11" style="96" customWidth="1"/>
    <col min="1796" max="1796" width="18.33203125" style="96" customWidth="1"/>
    <col min="1797" max="1797" width="12.33203125" style="96" customWidth="1"/>
    <col min="1798" max="1801" width="8.6640625" style="96"/>
    <col min="1802" max="1802" width="10.33203125" style="96" bestFit="1" customWidth="1"/>
    <col min="1803" max="2046" width="8.6640625" style="96"/>
    <col min="2047" max="2047" width="13.33203125" style="96" customWidth="1"/>
    <col min="2048" max="2048" width="22.6640625" style="96" customWidth="1"/>
    <col min="2049" max="2049" width="17.33203125" style="96" customWidth="1"/>
    <col min="2050" max="2050" width="9.33203125" style="96" bestFit="1" customWidth="1"/>
    <col min="2051" max="2051" width="11" style="96" customWidth="1"/>
    <col min="2052" max="2052" width="18.33203125" style="96" customWidth="1"/>
    <col min="2053" max="2053" width="12.33203125" style="96" customWidth="1"/>
    <col min="2054" max="2057" width="8.6640625" style="96"/>
    <col min="2058" max="2058" width="10.33203125" style="96" bestFit="1" customWidth="1"/>
    <col min="2059" max="2302" width="8.6640625" style="96"/>
    <col min="2303" max="2303" width="13.33203125" style="96" customWidth="1"/>
    <col min="2304" max="2304" width="22.6640625" style="96" customWidth="1"/>
    <col min="2305" max="2305" width="17.33203125" style="96" customWidth="1"/>
    <col min="2306" max="2306" width="9.33203125" style="96" bestFit="1" customWidth="1"/>
    <col min="2307" max="2307" width="11" style="96" customWidth="1"/>
    <col min="2308" max="2308" width="18.33203125" style="96" customWidth="1"/>
    <col min="2309" max="2309" width="12.33203125" style="96" customWidth="1"/>
    <col min="2310" max="2313" width="8.6640625" style="96"/>
    <col min="2314" max="2314" width="10.33203125" style="96" bestFit="1" customWidth="1"/>
    <col min="2315" max="2558" width="8.6640625" style="96"/>
    <col min="2559" max="2559" width="13.33203125" style="96" customWidth="1"/>
    <col min="2560" max="2560" width="22.6640625" style="96" customWidth="1"/>
    <col min="2561" max="2561" width="17.33203125" style="96" customWidth="1"/>
    <col min="2562" max="2562" width="9.33203125" style="96" bestFit="1" customWidth="1"/>
    <col min="2563" max="2563" width="11" style="96" customWidth="1"/>
    <col min="2564" max="2564" width="18.33203125" style="96" customWidth="1"/>
    <col min="2565" max="2565" width="12.33203125" style="96" customWidth="1"/>
    <col min="2566" max="2569" width="8.6640625" style="96"/>
    <col min="2570" max="2570" width="10.33203125" style="96" bestFit="1" customWidth="1"/>
    <col min="2571" max="2814" width="8.6640625" style="96"/>
    <col min="2815" max="2815" width="13.33203125" style="96" customWidth="1"/>
    <col min="2816" max="2816" width="22.6640625" style="96" customWidth="1"/>
    <col min="2817" max="2817" width="17.33203125" style="96" customWidth="1"/>
    <col min="2818" max="2818" width="9.33203125" style="96" bestFit="1" customWidth="1"/>
    <col min="2819" max="2819" width="11" style="96" customWidth="1"/>
    <col min="2820" max="2820" width="18.33203125" style="96" customWidth="1"/>
    <col min="2821" max="2821" width="12.33203125" style="96" customWidth="1"/>
    <col min="2822" max="2825" width="8.6640625" style="96"/>
    <col min="2826" max="2826" width="10.33203125" style="96" bestFit="1" customWidth="1"/>
    <col min="2827" max="3070" width="8.6640625" style="96"/>
    <col min="3071" max="3071" width="13.33203125" style="96" customWidth="1"/>
    <col min="3072" max="3072" width="22.6640625" style="96" customWidth="1"/>
    <col min="3073" max="3073" width="17.33203125" style="96" customWidth="1"/>
    <col min="3074" max="3074" width="9.33203125" style="96" bestFit="1" customWidth="1"/>
    <col min="3075" max="3075" width="11" style="96" customWidth="1"/>
    <col min="3076" max="3076" width="18.33203125" style="96" customWidth="1"/>
    <col min="3077" max="3077" width="12.33203125" style="96" customWidth="1"/>
    <col min="3078" max="3081" width="8.6640625" style="96"/>
    <col min="3082" max="3082" width="10.33203125" style="96" bestFit="1" customWidth="1"/>
    <col min="3083" max="3326" width="8.6640625" style="96"/>
    <col min="3327" max="3327" width="13.33203125" style="96" customWidth="1"/>
    <col min="3328" max="3328" width="22.6640625" style="96" customWidth="1"/>
    <col min="3329" max="3329" width="17.33203125" style="96" customWidth="1"/>
    <col min="3330" max="3330" width="9.33203125" style="96" bestFit="1" customWidth="1"/>
    <col min="3331" max="3331" width="11" style="96" customWidth="1"/>
    <col min="3332" max="3332" width="18.33203125" style="96" customWidth="1"/>
    <col min="3333" max="3333" width="12.33203125" style="96" customWidth="1"/>
    <col min="3334" max="3337" width="8.6640625" style="96"/>
    <col min="3338" max="3338" width="10.33203125" style="96" bestFit="1" customWidth="1"/>
    <col min="3339" max="3582" width="8.6640625" style="96"/>
    <col min="3583" max="3583" width="13.33203125" style="96" customWidth="1"/>
    <col min="3584" max="3584" width="22.6640625" style="96" customWidth="1"/>
    <col min="3585" max="3585" width="17.33203125" style="96" customWidth="1"/>
    <col min="3586" max="3586" width="9.33203125" style="96" bestFit="1" customWidth="1"/>
    <col min="3587" max="3587" width="11" style="96" customWidth="1"/>
    <col min="3588" max="3588" width="18.33203125" style="96" customWidth="1"/>
    <col min="3589" max="3589" width="12.33203125" style="96" customWidth="1"/>
    <col min="3590" max="3593" width="8.6640625" style="96"/>
    <col min="3594" max="3594" width="10.33203125" style="96" bestFit="1" customWidth="1"/>
    <col min="3595" max="3838" width="8.6640625" style="96"/>
    <col min="3839" max="3839" width="13.33203125" style="96" customWidth="1"/>
    <col min="3840" max="3840" width="22.6640625" style="96" customWidth="1"/>
    <col min="3841" max="3841" width="17.33203125" style="96" customWidth="1"/>
    <col min="3842" max="3842" width="9.33203125" style="96" bestFit="1" customWidth="1"/>
    <col min="3843" max="3843" width="11" style="96" customWidth="1"/>
    <col min="3844" max="3844" width="18.33203125" style="96" customWidth="1"/>
    <col min="3845" max="3845" width="12.33203125" style="96" customWidth="1"/>
    <col min="3846" max="3849" width="8.6640625" style="96"/>
    <col min="3850" max="3850" width="10.33203125" style="96" bestFit="1" customWidth="1"/>
    <col min="3851" max="4094" width="8.6640625" style="96"/>
    <col min="4095" max="4095" width="13.33203125" style="96" customWidth="1"/>
    <col min="4096" max="4096" width="22.6640625" style="96" customWidth="1"/>
    <col min="4097" max="4097" width="17.33203125" style="96" customWidth="1"/>
    <col min="4098" max="4098" width="9.33203125" style="96" bestFit="1" customWidth="1"/>
    <col min="4099" max="4099" width="11" style="96" customWidth="1"/>
    <col min="4100" max="4100" width="18.33203125" style="96" customWidth="1"/>
    <col min="4101" max="4101" width="12.33203125" style="96" customWidth="1"/>
    <col min="4102" max="4105" width="8.6640625" style="96"/>
    <col min="4106" max="4106" width="10.33203125" style="96" bestFit="1" customWidth="1"/>
    <col min="4107" max="4350" width="8.6640625" style="96"/>
    <col min="4351" max="4351" width="13.33203125" style="96" customWidth="1"/>
    <col min="4352" max="4352" width="22.6640625" style="96" customWidth="1"/>
    <col min="4353" max="4353" width="17.33203125" style="96" customWidth="1"/>
    <col min="4354" max="4354" width="9.33203125" style="96" bestFit="1" customWidth="1"/>
    <col min="4355" max="4355" width="11" style="96" customWidth="1"/>
    <col min="4356" max="4356" width="18.33203125" style="96" customWidth="1"/>
    <col min="4357" max="4357" width="12.33203125" style="96" customWidth="1"/>
    <col min="4358" max="4361" width="8.6640625" style="96"/>
    <col min="4362" max="4362" width="10.33203125" style="96" bestFit="1" customWidth="1"/>
    <col min="4363" max="4606" width="8.6640625" style="96"/>
    <col min="4607" max="4607" width="13.33203125" style="96" customWidth="1"/>
    <col min="4608" max="4608" width="22.6640625" style="96" customWidth="1"/>
    <col min="4609" max="4609" width="17.33203125" style="96" customWidth="1"/>
    <col min="4610" max="4610" width="9.33203125" style="96" bestFit="1" customWidth="1"/>
    <col min="4611" max="4611" width="11" style="96" customWidth="1"/>
    <col min="4612" max="4612" width="18.33203125" style="96" customWidth="1"/>
    <col min="4613" max="4613" width="12.33203125" style="96" customWidth="1"/>
    <col min="4614" max="4617" width="8.6640625" style="96"/>
    <col min="4618" max="4618" width="10.33203125" style="96" bestFit="1" customWidth="1"/>
    <col min="4619" max="4862" width="8.6640625" style="96"/>
    <col min="4863" max="4863" width="13.33203125" style="96" customWidth="1"/>
    <col min="4864" max="4864" width="22.6640625" style="96" customWidth="1"/>
    <col min="4865" max="4865" width="17.33203125" style="96" customWidth="1"/>
    <col min="4866" max="4866" width="9.33203125" style="96" bestFit="1" customWidth="1"/>
    <col min="4867" max="4867" width="11" style="96" customWidth="1"/>
    <col min="4868" max="4868" width="18.33203125" style="96" customWidth="1"/>
    <col min="4869" max="4869" width="12.33203125" style="96" customWidth="1"/>
    <col min="4870" max="4873" width="8.6640625" style="96"/>
    <col min="4874" max="4874" width="10.33203125" style="96" bestFit="1" customWidth="1"/>
    <col min="4875" max="5118" width="8.6640625" style="96"/>
    <col min="5119" max="5119" width="13.33203125" style="96" customWidth="1"/>
    <col min="5120" max="5120" width="22.6640625" style="96" customWidth="1"/>
    <col min="5121" max="5121" width="17.33203125" style="96" customWidth="1"/>
    <col min="5122" max="5122" width="9.33203125" style="96" bestFit="1" customWidth="1"/>
    <col min="5123" max="5123" width="11" style="96" customWidth="1"/>
    <col min="5124" max="5124" width="18.33203125" style="96" customWidth="1"/>
    <col min="5125" max="5125" width="12.33203125" style="96" customWidth="1"/>
    <col min="5126" max="5129" width="8.6640625" style="96"/>
    <col min="5130" max="5130" width="10.33203125" style="96" bestFit="1" customWidth="1"/>
    <col min="5131" max="5374" width="8.6640625" style="96"/>
    <col min="5375" max="5375" width="13.33203125" style="96" customWidth="1"/>
    <col min="5376" max="5376" width="22.6640625" style="96" customWidth="1"/>
    <col min="5377" max="5377" width="17.33203125" style="96" customWidth="1"/>
    <col min="5378" max="5378" width="9.33203125" style="96" bestFit="1" customWidth="1"/>
    <col min="5379" max="5379" width="11" style="96" customWidth="1"/>
    <col min="5380" max="5380" width="18.33203125" style="96" customWidth="1"/>
    <col min="5381" max="5381" width="12.33203125" style="96" customWidth="1"/>
    <col min="5382" max="5385" width="8.6640625" style="96"/>
    <col min="5386" max="5386" width="10.33203125" style="96" bestFit="1" customWidth="1"/>
    <col min="5387" max="5630" width="8.6640625" style="96"/>
    <col min="5631" max="5631" width="13.33203125" style="96" customWidth="1"/>
    <col min="5632" max="5632" width="22.6640625" style="96" customWidth="1"/>
    <col min="5633" max="5633" width="17.33203125" style="96" customWidth="1"/>
    <col min="5634" max="5634" width="9.33203125" style="96" bestFit="1" customWidth="1"/>
    <col min="5635" max="5635" width="11" style="96" customWidth="1"/>
    <col min="5636" max="5636" width="18.33203125" style="96" customWidth="1"/>
    <col min="5637" max="5637" width="12.33203125" style="96" customWidth="1"/>
    <col min="5638" max="5641" width="8.6640625" style="96"/>
    <col min="5642" max="5642" width="10.33203125" style="96" bestFit="1" customWidth="1"/>
    <col min="5643" max="5886" width="8.6640625" style="96"/>
    <col min="5887" max="5887" width="13.33203125" style="96" customWidth="1"/>
    <col min="5888" max="5888" width="22.6640625" style="96" customWidth="1"/>
    <col min="5889" max="5889" width="17.33203125" style="96" customWidth="1"/>
    <col min="5890" max="5890" width="9.33203125" style="96" bestFit="1" customWidth="1"/>
    <col min="5891" max="5891" width="11" style="96" customWidth="1"/>
    <col min="5892" max="5892" width="18.33203125" style="96" customWidth="1"/>
    <col min="5893" max="5893" width="12.33203125" style="96" customWidth="1"/>
    <col min="5894" max="5897" width="8.6640625" style="96"/>
    <col min="5898" max="5898" width="10.33203125" style="96" bestFit="1" customWidth="1"/>
    <col min="5899" max="6142" width="8.6640625" style="96"/>
    <col min="6143" max="6143" width="13.33203125" style="96" customWidth="1"/>
    <col min="6144" max="6144" width="22.6640625" style="96" customWidth="1"/>
    <col min="6145" max="6145" width="17.33203125" style="96" customWidth="1"/>
    <col min="6146" max="6146" width="9.33203125" style="96" bestFit="1" customWidth="1"/>
    <col min="6147" max="6147" width="11" style="96" customWidth="1"/>
    <col min="6148" max="6148" width="18.33203125" style="96" customWidth="1"/>
    <col min="6149" max="6149" width="12.33203125" style="96" customWidth="1"/>
    <col min="6150" max="6153" width="8.6640625" style="96"/>
    <col min="6154" max="6154" width="10.33203125" style="96" bestFit="1" customWidth="1"/>
    <col min="6155" max="6398" width="8.6640625" style="96"/>
    <col min="6399" max="6399" width="13.33203125" style="96" customWidth="1"/>
    <col min="6400" max="6400" width="22.6640625" style="96" customWidth="1"/>
    <col min="6401" max="6401" width="17.33203125" style="96" customWidth="1"/>
    <col min="6402" max="6402" width="9.33203125" style="96" bestFit="1" customWidth="1"/>
    <col min="6403" max="6403" width="11" style="96" customWidth="1"/>
    <col min="6404" max="6404" width="18.33203125" style="96" customWidth="1"/>
    <col min="6405" max="6405" width="12.33203125" style="96" customWidth="1"/>
    <col min="6406" max="6409" width="8.6640625" style="96"/>
    <col min="6410" max="6410" width="10.33203125" style="96" bestFit="1" customWidth="1"/>
    <col min="6411" max="6654" width="8.6640625" style="96"/>
    <col min="6655" max="6655" width="13.33203125" style="96" customWidth="1"/>
    <col min="6656" max="6656" width="22.6640625" style="96" customWidth="1"/>
    <col min="6657" max="6657" width="17.33203125" style="96" customWidth="1"/>
    <col min="6658" max="6658" width="9.33203125" style="96" bestFit="1" customWidth="1"/>
    <col min="6659" max="6659" width="11" style="96" customWidth="1"/>
    <col min="6660" max="6660" width="18.33203125" style="96" customWidth="1"/>
    <col min="6661" max="6661" width="12.33203125" style="96" customWidth="1"/>
    <col min="6662" max="6665" width="8.6640625" style="96"/>
    <col min="6666" max="6666" width="10.33203125" style="96" bestFit="1" customWidth="1"/>
    <col min="6667" max="6910" width="8.6640625" style="96"/>
    <col min="6911" max="6911" width="13.33203125" style="96" customWidth="1"/>
    <col min="6912" max="6912" width="22.6640625" style="96" customWidth="1"/>
    <col min="6913" max="6913" width="17.33203125" style="96" customWidth="1"/>
    <col min="6914" max="6914" width="9.33203125" style="96" bestFit="1" customWidth="1"/>
    <col min="6915" max="6915" width="11" style="96" customWidth="1"/>
    <col min="6916" max="6916" width="18.33203125" style="96" customWidth="1"/>
    <col min="6917" max="6917" width="12.33203125" style="96" customWidth="1"/>
    <col min="6918" max="6921" width="8.6640625" style="96"/>
    <col min="6922" max="6922" width="10.33203125" style="96" bestFit="1" customWidth="1"/>
    <col min="6923" max="7166" width="8.6640625" style="96"/>
    <col min="7167" max="7167" width="13.33203125" style="96" customWidth="1"/>
    <col min="7168" max="7168" width="22.6640625" style="96" customWidth="1"/>
    <col min="7169" max="7169" width="17.33203125" style="96" customWidth="1"/>
    <col min="7170" max="7170" width="9.33203125" style="96" bestFit="1" customWidth="1"/>
    <col min="7171" max="7171" width="11" style="96" customWidth="1"/>
    <col min="7172" max="7172" width="18.33203125" style="96" customWidth="1"/>
    <col min="7173" max="7173" width="12.33203125" style="96" customWidth="1"/>
    <col min="7174" max="7177" width="8.6640625" style="96"/>
    <col min="7178" max="7178" width="10.33203125" style="96" bestFit="1" customWidth="1"/>
    <col min="7179" max="7422" width="8.6640625" style="96"/>
    <col min="7423" max="7423" width="13.33203125" style="96" customWidth="1"/>
    <col min="7424" max="7424" width="22.6640625" style="96" customWidth="1"/>
    <col min="7425" max="7425" width="17.33203125" style="96" customWidth="1"/>
    <col min="7426" max="7426" width="9.33203125" style="96" bestFit="1" customWidth="1"/>
    <col min="7427" max="7427" width="11" style="96" customWidth="1"/>
    <col min="7428" max="7428" width="18.33203125" style="96" customWidth="1"/>
    <col min="7429" max="7429" width="12.33203125" style="96" customWidth="1"/>
    <col min="7430" max="7433" width="8.6640625" style="96"/>
    <col min="7434" max="7434" width="10.33203125" style="96" bestFit="1" customWidth="1"/>
    <col min="7435" max="7678" width="8.6640625" style="96"/>
    <col min="7679" max="7679" width="13.33203125" style="96" customWidth="1"/>
    <col min="7680" max="7680" width="22.6640625" style="96" customWidth="1"/>
    <col min="7681" max="7681" width="17.33203125" style="96" customWidth="1"/>
    <col min="7682" max="7682" width="9.33203125" style="96" bestFit="1" customWidth="1"/>
    <col min="7683" max="7683" width="11" style="96" customWidth="1"/>
    <col min="7684" max="7684" width="18.33203125" style="96" customWidth="1"/>
    <col min="7685" max="7685" width="12.33203125" style="96" customWidth="1"/>
    <col min="7686" max="7689" width="8.6640625" style="96"/>
    <col min="7690" max="7690" width="10.33203125" style="96" bestFit="1" customWidth="1"/>
    <col min="7691" max="7934" width="8.6640625" style="96"/>
    <col min="7935" max="7935" width="13.33203125" style="96" customWidth="1"/>
    <col min="7936" max="7936" width="22.6640625" style="96" customWidth="1"/>
    <col min="7937" max="7937" width="17.33203125" style="96" customWidth="1"/>
    <col min="7938" max="7938" width="9.33203125" style="96" bestFit="1" customWidth="1"/>
    <col min="7939" max="7939" width="11" style="96" customWidth="1"/>
    <col min="7940" max="7940" width="18.33203125" style="96" customWidth="1"/>
    <col min="7941" max="7941" width="12.33203125" style="96" customWidth="1"/>
    <col min="7942" max="7945" width="8.6640625" style="96"/>
    <col min="7946" max="7946" width="10.33203125" style="96" bestFit="1" customWidth="1"/>
    <col min="7947" max="8190" width="8.6640625" style="96"/>
    <col min="8191" max="8191" width="13.33203125" style="96" customWidth="1"/>
    <col min="8192" max="8192" width="22.6640625" style="96" customWidth="1"/>
    <col min="8193" max="8193" width="17.33203125" style="96" customWidth="1"/>
    <col min="8194" max="8194" width="9.33203125" style="96" bestFit="1" customWidth="1"/>
    <col min="8195" max="8195" width="11" style="96" customWidth="1"/>
    <col min="8196" max="8196" width="18.33203125" style="96" customWidth="1"/>
    <col min="8197" max="8197" width="12.33203125" style="96" customWidth="1"/>
    <col min="8198" max="8201" width="8.6640625" style="96"/>
    <col min="8202" max="8202" width="10.33203125" style="96" bestFit="1" customWidth="1"/>
    <col min="8203" max="8446" width="8.6640625" style="96"/>
    <col min="8447" max="8447" width="13.33203125" style="96" customWidth="1"/>
    <col min="8448" max="8448" width="22.6640625" style="96" customWidth="1"/>
    <col min="8449" max="8449" width="17.33203125" style="96" customWidth="1"/>
    <col min="8450" max="8450" width="9.33203125" style="96" bestFit="1" customWidth="1"/>
    <col min="8451" max="8451" width="11" style="96" customWidth="1"/>
    <col min="8452" max="8452" width="18.33203125" style="96" customWidth="1"/>
    <col min="8453" max="8453" width="12.33203125" style="96" customWidth="1"/>
    <col min="8454" max="8457" width="8.6640625" style="96"/>
    <col min="8458" max="8458" width="10.33203125" style="96" bestFit="1" customWidth="1"/>
    <col min="8459" max="8702" width="8.6640625" style="96"/>
    <col min="8703" max="8703" width="13.33203125" style="96" customWidth="1"/>
    <col min="8704" max="8704" width="22.6640625" style="96" customWidth="1"/>
    <col min="8705" max="8705" width="17.33203125" style="96" customWidth="1"/>
    <col min="8706" max="8706" width="9.33203125" style="96" bestFit="1" customWidth="1"/>
    <col min="8707" max="8707" width="11" style="96" customWidth="1"/>
    <col min="8708" max="8708" width="18.33203125" style="96" customWidth="1"/>
    <col min="8709" max="8709" width="12.33203125" style="96" customWidth="1"/>
    <col min="8710" max="8713" width="8.6640625" style="96"/>
    <col min="8714" max="8714" width="10.33203125" style="96" bestFit="1" customWidth="1"/>
    <col min="8715" max="8958" width="8.6640625" style="96"/>
    <col min="8959" max="8959" width="13.33203125" style="96" customWidth="1"/>
    <col min="8960" max="8960" width="22.6640625" style="96" customWidth="1"/>
    <col min="8961" max="8961" width="17.33203125" style="96" customWidth="1"/>
    <col min="8962" max="8962" width="9.33203125" style="96" bestFit="1" customWidth="1"/>
    <col min="8963" max="8963" width="11" style="96" customWidth="1"/>
    <col min="8964" max="8964" width="18.33203125" style="96" customWidth="1"/>
    <col min="8965" max="8965" width="12.33203125" style="96" customWidth="1"/>
    <col min="8966" max="8969" width="8.6640625" style="96"/>
    <col min="8970" max="8970" width="10.33203125" style="96" bestFit="1" customWidth="1"/>
    <col min="8971" max="9214" width="8.6640625" style="96"/>
    <col min="9215" max="9215" width="13.33203125" style="96" customWidth="1"/>
    <col min="9216" max="9216" width="22.6640625" style="96" customWidth="1"/>
    <col min="9217" max="9217" width="17.33203125" style="96" customWidth="1"/>
    <col min="9218" max="9218" width="9.33203125" style="96" bestFit="1" customWidth="1"/>
    <col min="9219" max="9219" width="11" style="96" customWidth="1"/>
    <col min="9220" max="9220" width="18.33203125" style="96" customWidth="1"/>
    <col min="9221" max="9221" width="12.33203125" style="96" customWidth="1"/>
    <col min="9222" max="9225" width="8.6640625" style="96"/>
    <col min="9226" max="9226" width="10.33203125" style="96" bestFit="1" customWidth="1"/>
    <col min="9227" max="9470" width="8.6640625" style="96"/>
    <col min="9471" max="9471" width="13.33203125" style="96" customWidth="1"/>
    <col min="9472" max="9472" width="22.6640625" style="96" customWidth="1"/>
    <col min="9473" max="9473" width="17.33203125" style="96" customWidth="1"/>
    <col min="9474" max="9474" width="9.33203125" style="96" bestFit="1" customWidth="1"/>
    <col min="9475" max="9475" width="11" style="96" customWidth="1"/>
    <col min="9476" max="9476" width="18.33203125" style="96" customWidth="1"/>
    <col min="9477" max="9477" width="12.33203125" style="96" customWidth="1"/>
    <col min="9478" max="9481" width="8.6640625" style="96"/>
    <col min="9482" max="9482" width="10.33203125" style="96" bestFit="1" customWidth="1"/>
    <col min="9483" max="9726" width="8.6640625" style="96"/>
    <col min="9727" max="9727" width="13.33203125" style="96" customWidth="1"/>
    <col min="9728" max="9728" width="22.6640625" style="96" customWidth="1"/>
    <col min="9729" max="9729" width="17.33203125" style="96" customWidth="1"/>
    <col min="9730" max="9730" width="9.33203125" style="96" bestFit="1" customWidth="1"/>
    <col min="9731" max="9731" width="11" style="96" customWidth="1"/>
    <col min="9732" max="9732" width="18.33203125" style="96" customWidth="1"/>
    <col min="9733" max="9733" width="12.33203125" style="96" customWidth="1"/>
    <col min="9734" max="9737" width="8.6640625" style="96"/>
    <col min="9738" max="9738" width="10.33203125" style="96" bestFit="1" customWidth="1"/>
    <col min="9739" max="9982" width="8.6640625" style="96"/>
    <col min="9983" max="9983" width="13.33203125" style="96" customWidth="1"/>
    <col min="9984" max="9984" width="22.6640625" style="96" customWidth="1"/>
    <col min="9985" max="9985" width="17.33203125" style="96" customWidth="1"/>
    <col min="9986" max="9986" width="9.33203125" style="96" bestFit="1" customWidth="1"/>
    <col min="9987" max="9987" width="11" style="96" customWidth="1"/>
    <col min="9988" max="9988" width="18.33203125" style="96" customWidth="1"/>
    <col min="9989" max="9989" width="12.33203125" style="96" customWidth="1"/>
    <col min="9990" max="9993" width="8.6640625" style="96"/>
    <col min="9994" max="9994" width="10.33203125" style="96" bestFit="1" customWidth="1"/>
    <col min="9995" max="10238" width="8.6640625" style="96"/>
    <col min="10239" max="10239" width="13.33203125" style="96" customWidth="1"/>
    <col min="10240" max="10240" width="22.6640625" style="96" customWidth="1"/>
    <col min="10241" max="10241" width="17.33203125" style="96" customWidth="1"/>
    <col min="10242" max="10242" width="9.33203125" style="96" bestFit="1" customWidth="1"/>
    <col min="10243" max="10243" width="11" style="96" customWidth="1"/>
    <col min="10244" max="10244" width="18.33203125" style="96" customWidth="1"/>
    <col min="10245" max="10245" width="12.33203125" style="96" customWidth="1"/>
    <col min="10246" max="10249" width="8.6640625" style="96"/>
    <col min="10250" max="10250" width="10.33203125" style="96" bestFit="1" customWidth="1"/>
    <col min="10251" max="10494" width="8.6640625" style="96"/>
    <col min="10495" max="10495" width="13.33203125" style="96" customWidth="1"/>
    <col min="10496" max="10496" width="22.6640625" style="96" customWidth="1"/>
    <col min="10497" max="10497" width="17.33203125" style="96" customWidth="1"/>
    <col min="10498" max="10498" width="9.33203125" style="96" bestFit="1" customWidth="1"/>
    <col min="10499" max="10499" width="11" style="96" customWidth="1"/>
    <col min="10500" max="10500" width="18.33203125" style="96" customWidth="1"/>
    <col min="10501" max="10501" width="12.33203125" style="96" customWidth="1"/>
    <col min="10502" max="10505" width="8.6640625" style="96"/>
    <col min="10506" max="10506" width="10.33203125" style="96" bestFit="1" customWidth="1"/>
    <col min="10507" max="10750" width="8.6640625" style="96"/>
    <col min="10751" max="10751" width="13.33203125" style="96" customWidth="1"/>
    <col min="10752" max="10752" width="22.6640625" style="96" customWidth="1"/>
    <col min="10753" max="10753" width="17.33203125" style="96" customWidth="1"/>
    <col min="10754" max="10754" width="9.33203125" style="96" bestFit="1" customWidth="1"/>
    <col min="10755" max="10755" width="11" style="96" customWidth="1"/>
    <col min="10756" max="10756" width="18.33203125" style="96" customWidth="1"/>
    <col min="10757" max="10757" width="12.33203125" style="96" customWidth="1"/>
    <col min="10758" max="10761" width="8.6640625" style="96"/>
    <col min="10762" max="10762" width="10.33203125" style="96" bestFit="1" customWidth="1"/>
    <col min="10763" max="11006" width="8.6640625" style="96"/>
    <col min="11007" max="11007" width="13.33203125" style="96" customWidth="1"/>
    <col min="11008" max="11008" width="22.6640625" style="96" customWidth="1"/>
    <col min="11009" max="11009" width="17.33203125" style="96" customWidth="1"/>
    <col min="11010" max="11010" width="9.33203125" style="96" bestFit="1" customWidth="1"/>
    <col min="11011" max="11011" width="11" style="96" customWidth="1"/>
    <col min="11012" max="11012" width="18.33203125" style="96" customWidth="1"/>
    <col min="11013" max="11013" width="12.33203125" style="96" customWidth="1"/>
    <col min="11014" max="11017" width="8.6640625" style="96"/>
    <col min="11018" max="11018" width="10.33203125" style="96" bestFit="1" customWidth="1"/>
    <col min="11019" max="11262" width="8.6640625" style="96"/>
    <col min="11263" max="11263" width="13.33203125" style="96" customWidth="1"/>
    <col min="11264" max="11264" width="22.6640625" style="96" customWidth="1"/>
    <col min="11265" max="11265" width="17.33203125" style="96" customWidth="1"/>
    <col min="11266" max="11266" width="9.33203125" style="96" bestFit="1" customWidth="1"/>
    <col min="11267" max="11267" width="11" style="96" customWidth="1"/>
    <col min="11268" max="11268" width="18.33203125" style="96" customWidth="1"/>
    <col min="11269" max="11269" width="12.33203125" style="96" customWidth="1"/>
    <col min="11270" max="11273" width="8.6640625" style="96"/>
    <col min="11274" max="11274" width="10.33203125" style="96" bestFit="1" customWidth="1"/>
    <col min="11275" max="11518" width="8.6640625" style="96"/>
    <col min="11519" max="11519" width="13.33203125" style="96" customWidth="1"/>
    <col min="11520" max="11520" width="22.6640625" style="96" customWidth="1"/>
    <col min="11521" max="11521" width="17.33203125" style="96" customWidth="1"/>
    <col min="11522" max="11522" width="9.33203125" style="96" bestFit="1" customWidth="1"/>
    <col min="11523" max="11523" width="11" style="96" customWidth="1"/>
    <col min="11524" max="11524" width="18.33203125" style="96" customWidth="1"/>
    <col min="11525" max="11525" width="12.33203125" style="96" customWidth="1"/>
    <col min="11526" max="11529" width="8.6640625" style="96"/>
    <col min="11530" max="11530" width="10.33203125" style="96" bestFit="1" customWidth="1"/>
    <col min="11531" max="11774" width="8.6640625" style="96"/>
    <col min="11775" max="11775" width="13.33203125" style="96" customWidth="1"/>
    <col min="11776" max="11776" width="22.6640625" style="96" customWidth="1"/>
    <col min="11777" max="11777" width="17.33203125" style="96" customWidth="1"/>
    <col min="11778" max="11778" width="9.33203125" style="96" bestFit="1" customWidth="1"/>
    <col min="11779" max="11779" width="11" style="96" customWidth="1"/>
    <col min="11780" max="11780" width="18.33203125" style="96" customWidth="1"/>
    <col min="11781" max="11781" width="12.33203125" style="96" customWidth="1"/>
    <col min="11782" max="11785" width="8.6640625" style="96"/>
    <col min="11786" max="11786" width="10.33203125" style="96" bestFit="1" customWidth="1"/>
    <col min="11787" max="12030" width="8.6640625" style="96"/>
    <col min="12031" max="12031" width="13.33203125" style="96" customWidth="1"/>
    <col min="12032" max="12032" width="22.6640625" style="96" customWidth="1"/>
    <col min="12033" max="12033" width="17.33203125" style="96" customWidth="1"/>
    <col min="12034" max="12034" width="9.33203125" style="96" bestFit="1" customWidth="1"/>
    <col min="12035" max="12035" width="11" style="96" customWidth="1"/>
    <col min="12036" max="12036" width="18.33203125" style="96" customWidth="1"/>
    <col min="12037" max="12037" width="12.33203125" style="96" customWidth="1"/>
    <col min="12038" max="12041" width="8.6640625" style="96"/>
    <col min="12042" max="12042" width="10.33203125" style="96" bestFit="1" customWidth="1"/>
    <col min="12043" max="12286" width="8.6640625" style="96"/>
    <col min="12287" max="12287" width="13.33203125" style="96" customWidth="1"/>
    <col min="12288" max="12288" width="22.6640625" style="96" customWidth="1"/>
    <col min="12289" max="12289" width="17.33203125" style="96" customWidth="1"/>
    <col min="12290" max="12290" width="9.33203125" style="96" bestFit="1" customWidth="1"/>
    <col min="12291" max="12291" width="11" style="96" customWidth="1"/>
    <col min="12292" max="12292" width="18.33203125" style="96" customWidth="1"/>
    <col min="12293" max="12293" width="12.33203125" style="96" customWidth="1"/>
    <col min="12294" max="12297" width="8.6640625" style="96"/>
    <col min="12298" max="12298" width="10.33203125" style="96" bestFit="1" customWidth="1"/>
    <col min="12299" max="12542" width="8.6640625" style="96"/>
    <col min="12543" max="12543" width="13.33203125" style="96" customWidth="1"/>
    <col min="12544" max="12544" width="22.6640625" style="96" customWidth="1"/>
    <col min="12545" max="12545" width="17.33203125" style="96" customWidth="1"/>
    <col min="12546" max="12546" width="9.33203125" style="96" bestFit="1" customWidth="1"/>
    <col min="12547" max="12547" width="11" style="96" customWidth="1"/>
    <col min="12548" max="12548" width="18.33203125" style="96" customWidth="1"/>
    <col min="12549" max="12549" width="12.33203125" style="96" customWidth="1"/>
    <col min="12550" max="12553" width="8.6640625" style="96"/>
    <col min="12554" max="12554" width="10.33203125" style="96" bestFit="1" customWidth="1"/>
    <col min="12555" max="12798" width="8.6640625" style="96"/>
    <col min="12799" max="12799" width="13.33203125" style="96" customWidth="1"/>
    <col min="12800" max="12800" width="22.6640625" style="96" customWidth="1"/>
    <col min="12801" max="12801" width="17.33203125" style="96" customWidth="1"/>
    <col min="12802" max="12802" width="9.33203125" style="96" bestFit="1" customWidth="1"/>
    <col min="12803" max="12803" width="11" style="96" customWidth="1"/>
    <col min="12804" max="12804" width="18.33203125" style="96" customWidth="1"/>
    <col min="12805" max="12805" width="12.33203125" style="96" customWidth="1"/>
    <col min="12806" max="12809" width="8.6640625" style="96"/>
    <col min="12810" max="12810" width="10.33203125" style="96" bestFit="1" customWidth="1"/>
    <col min="12811" max="13054" width="8.6640625" style="96"/>
    <col min="13055" max="13055" width="13.33203125" style="96" customWidth="1"/>
    <col min="13056" max="13056" width="22.6640625" style="96" customWidth="1"/>
    <col min="13057" max="13057" width="17.33203125" style="96" customWidth="1"/>
    <col min="13058" max="13058" width="9.33203125" style="96" bestFit="1" customWidth="1"/>
    <col min="13059" max="13059" width="11" style="96" customWidth="1"/>
    <col min="13060" max="13060" width="18.33203125" style="96" customWidth="1"/>
    <col min="13061" max="13061" width="12.33203125" style="96" customWidth="1"/>
    <col min="13062" max="13065" width="8.6640625" style="96"/>
    <col min="13066" max="13066" width="10.33203125" style="96" bestFit="1" customWidth="1"/>
    <col min="13067" max="13310" width="8.6640625" style="96"/>
    <col min="13311" max="13311" width="13.33203125" style="96" customWidth="1"/>
    <col min="13312" max="13312" width="22.6640625" style="96" customWidth="1"/>
    <col min="13313" max="13313" width="17.33203125" style="96" customWidth="1"/>
    <col min="13314" max="13314" width="9.33203125" style="96" bestFit="1" customWidth="1"/>
    <col min="13315" max="13315" width="11" style="96" customWidth="1"/>
    <col min="13316" max="13316" width="18.33203125" style="96" customWidth="1"/>
    <col min="13317" max="13317" width="12.33203125" style="96" customWidth="1"/>
    <col min="13318" max="13321" width="8.6640625" style="96"/>
    <col min="13322" max="13322" width="10.33203125" style="96" bestFit="1" customWidth="1"/>
    <col min="13323" max="13566" width="8.6640625" style="96"/>
    <col min="13567" max="13567" width="13.33203125" style="96" customWidth="1"/>
    <col min="13568" max="13568" width="22.6640625" style="96" customWidth="1"/>
    <col min="13569" max="13569" width="17.33203125" style="96" customWidth="1"/>
    <col min="13570" max="13570" width="9.33203125" style="96" bestFit="1" customWidth="1"/>
    <col min="13571" max="13571" width="11" style="96" customWidth="1"/>
    <col min="13572" max="13572" width="18.33203125" style="96" customWidth="1"/>
    <col min="13573" max="13573" width="12.33203125" style="96" customWidth="1"/>
    <col min="13574" max="13577" width="8.6640625" style="96"/>
    <col min="13578" max="13578" width="10.33203125" style="96" bestFit="1" customWidth="1"/>
    <col min="13579" max="13822" width="8.6640625" style="96"/>
    <col min="13823" max="13823" width="13.33203125" style="96" customWidth="1"/>
    <col min="13824" max="13824" width="22.6640625" style="96" customWidth="1"/>
    <col min="13825" max="13825" width="17.33203125" style="96" customWidth="1"/>
    <col min="13826" max="13826" width="9.33203125" style="96" bestFit="1" customWidth="1"/>
    <col min="13827" max="13827" width="11" style="96" customWidth="1"/>
    <col min="13828" max="13828" width="18.33203125" style="96" customWidth="1"/>
    <col min="13829" max="13829" width="12.33203125" style="96" customWidth="1"/>
    <col min="13830" max="13833" width="8.6640625" style="96"/>
    <col min="13834" max="13834" width="10.33203125" style="96" bestFit="1" customWidth="1"/>
    <col min="13835" max="14078" width="8.6640625" style="96"/>
    <col min="14079" max="14079" width="13.33203125" style="96" customWidth="1"/>
    <col min="14080" max="14080" width="22.6640625" style="96" customWidth="1"/>
    <col min="14081" max="14081" width="17.33203125" style="96" customWidth="1"/>
    <col min="14082" max="14082" width="9.33203125" style="96" bestFit="1" customWidth="1"/>
    <col min="14083" max="14083" width="11" style="96" customWidth="1"/>
    <col min="14084" max="14084" width="18.33203125" style="96" customWidth="1"/>
    <col min="14085" max="14085" width="12.33203125" style="96" customWidth="1"/>
    <col min="14086" max="14089" width="8.6640625" style="96"/>
    <col min="14090" max="14090" width="10.33203125" style="96" bestFit="1" customWidth="1"/>
    <col min="14091" max="14334" width="8.6640625" style="96"/>
    <col min="14335" max="14335" width="13.33203125" style="96" customWidth="1"/>
    <col min="14336" max="14336" width="22.6640625" style="96" customWidth="1"/>
    <col min="14337" max="14337" width="17.33203125" style="96" customWidth="1"/>
    <col min="14338" max="14338" width="9.33203125" style="96" bestFit="1" customWidth="1"/>
    <col min="14339" max="14339" width="11" style="96" customWidth="1"/>
    <col min="14340" max="14340" width="18.33203125" style="96" customWidth="1"/>
    <col min="14341" max="14341" width="12.33203125" style="96" customWidth="1"/>
    <col min="14342" max="14345" width="8.6640625" style="96"/>
    <col min="14346" max="14346" width="10.33203125" style="96" bestFit="1" customWidth="1"/>
    <col min="14347" max="14590" width="8.6640625" style="96"/>
    <col min="14591" max="14591" width="13.33203125" style="96" customWidth="1"/>
    <col min="14592" max="14592" width="22.6640625" style="96" customWidth="1"/>
    <col min="14593" max="14593" width="17.33203125" style="96" customWidth="1"/>
    <col min="14594" max="14594" width="9.33203125" style="96" bestFit="1" customWidth="1"/>
    <col min="14595" max="14595" width="11" style="96" customWidth="1"/>
    <col min="14596" max="14596" width="18.33203125" style="96" customWidth="1"/>
    <col min="14597" max="14597" width="12.33203125" style="96" customWidth="1"/>
    <col min="14598" max="14601" width="8.6640625" style="96"/>
    <col min="14602" max="14602" width="10.33203125" style="96" bestFit="1" customWidth="1"/>
    <col min="14603" max="14846" width="8.6640625" style="96"/>
    <col min="14847" max="14847" width="13.33203125" style="96" customWidth="1"/>
    <col min="14848" max="14848" width="22.6640625" style="96" customWidth="1"/>
    <col min="14849" max="14849" width="17.33203125" style="96" customWidth="1"/>
    <col min="14850" max="14850" width="9.33203125" style="96" bestFit="1" customWidth="1"/>
    <col min="14851" max="14851" width="11" style="96" customWidth="1"/>
    <col min="14852" max="14852" width="18.33203125" style="96" customWidth="1"/>
    <col min="14853" max="14853" width="12.33203125" style="96" customWidth="1"/>
    <col min="14854" max="14857" width="8.6640625" style="96"/>
    <col min="14858" max="14858" width="10.33203125" style="96" bestFit="1" customWidth="1"/>
    <col min="14859" max="15102" width="8.6640625" style="96"/>
    <col min="15103" max="15103" width="13.33203125" style="96" customWidth="1"/>
    <col min="15104" max="15104" width="22.6640625" style="96" customWidth="1"/>
    <col min="15105" max="15105" width="17.33203125" style="96" customWidth="1"/>
    <col min="15106" max="15106" width="9.33203125" style="96" bestFit="1" customWidth="1"/>
    <col min="15107" max="15107" width="11" style="96" customWidth="1"/>
    <col min="15108" max="15108" width="18.33203125" style="96" customWidth="1"/>
    <col min="15109" max="15109" width="12.33203125" style="96" customWidth="1"/>
    <col min="15110" max="15113" width="8.6640625" style="96"/>
    <col min="15114" max="15114" width="10.33203125" style="96" bestFit="1" customWidth="1"/>
    <col min="15115" max="15358" width="8.6640625" style="96"/>
    <col min="15359" max="15359" width="13.33203125" style="96" customWidth="1"/>
    <col min="15360" max="15360" width="22.6640625" style="96" customWidth="1"/>
    <col min="15361" max="15361" width="17.33203125" style="96" customWidth="1"/>
    <col min="15362" max="15362" width="9.33203125" style="96" bestFit="1" customWidth="1"/>
    <col min="15363" max="15363" width="11" style="96" customWidth="1"/>
    <col min="15364" max="15364" width="18.33203125" style="96" customWidth="1"/>
    <col min="15365" max="15365" width="12.33203125" style="96" customWidth="1"/>
    <col min="15366" max="15369" width="8.6640625" style="96"/>
    <col min="15370" max="15370" width="10.33203125" style="96" bestFit="1" customWidth="1"/>
    <col min="15371" max="15614" width="8.6640625" style="96"/>
    <col min="15615" max="15615" width="13.33203125" style="96" customWidth="1"/>
    <col min="15616" max="15616" width="22.6640625" style="96" customWidth="1"/>
    <col min="15617" max="15617" width="17.33203125" style="96" customWidth="1"/>
    <col min="15618" max="15618" width="9.33203125" style="96" bestFit="1" customWidth="1"/>
    <col min="15619" max="15619" width="11" style="96" customWidth="1"/>
    <col min="15620" max="15620" width="18.33203125" style="96" customWidth="1"/>
    <col min="15621" max="15621" width="12.33203125" style="96" customWidth="1"/>
    <col min="15622" max="15625" width="8.6640625" style="96"/>
    <col min="15626" max="15626" width="10.33203125" style="96" bestFit="1" customWidth="1"/>
    <col min="15627" max="15870" width="8.6640625" style="96"/>
    <col min="15871" max="15871" width="13.33203125" style="96" customWidth="1"/>
    <col min="15872" max="15872" width="22.6640625" style="96" customWidth="1"/>
    <col min="15873" max="15873" width="17.33203125" style="96" customWidth="1"/>
    <col min="15874" max="15874" width="9.33203125" style="96" bestFit="1" customWidth="1"/>
    <col min="15875" max="15875" width="11" style="96" customWidth="1"/>
    <col min="15876" max="15876" width="18.33203125" style="96" customWidth="1"/>
    <col min="15877" max="15877" width="12.33203125" style="96" customWidth="1"/>
    <col min="15878" max="15881" width="8.6640625" style="96"/>
    <col min="15882" max="15882" width="10.33203125" style="96" bestFit="1" customWidth="1"/>
    <col min="15883" max="16126" width="8.6640625" style="96"/>
    <col min="16127" max="16127" width="13.33203125" style="96" customWidth="1"/>
    <col min="16128" max="16128" width="22.6640625" style="96" customWidth="1"/>
    <col min="16129" max="16129" width="17.33203125" style="96" customWidth="1"/>
    <col min="16130" max="16130" width="9.33203125" style="96" bestFit="1" customWidth="1"/>
    <col min="16131" max="16131" width="11" style="96" customWidth="1"/>
    <col min="16132" max="16132" width="18.33203125" style="96" customWidth="1"/>
    <col min="16133" max="16133" width="12.33203125" style="96" customWidth="1"/>
    <col min="16134" max="16137" width="8.6640625" style="96"/>
    <col min="16138" max="16138" width="10.33203125" style="96" bestFit="1" customWidth="1"/>
    <col min="16139" max="16384" width="8.6640625" style="96"/>
  </cols>
  <sheetData>
    <row r="2" spans="2:10" x14ac:dyDescent="0.2">
      <c r="B2" s="312" t="s">
        <v>236</v>
      </c>
      <c r="C2" s="312"/>
      <c r="D2" s="312"/>
      <c r="E2" s="312"/>
      <c r="F2" s="312"/>
      <c r="G2" s="312"/>
      <c r="H2" s="312"/>
    </row>
    <row r="3" spans="2:10" x14ac:dyDescent="0.2">
      <c r="B3" s="311" t="s">
        <v>100</v>
      </c>
      <c r="C3" s="311"/>
      <c r="D3" s="311"/>
      <c r="E3" s="311"/>
      <c r="F3" s="311"/>
      <c r="G3" s="311"/>
      <c r="H3" s="311"/>
    </row>
    <row r="4" spans="2:10" x14ac:dyDescent="0.2">
      <c r="B4" s="312" t="s">
        <v>2</v>
      </c>
      <c r="C4" s="312"/>
      <c r="D4" s="312"/>
      <c r="E4" s="312"/>
      <c r="F4" s="312"/>
      <c r="G4" s="312"/>
      <c r="H4" s="312"/>
    </row>
    <row r="5" spans="2:10" x14ac:dyDescent="0.2">
      <c r="B5" s="313" t="s">
        <v>26</v>
      </c>
      <c r="C5" s="313"/>
      <c r="D5" s="313"/>
      <c r="E5" s="313"/>
      <c r="F5" s="313"/>
      <c r="G5" s="313"/>
      <c r="H5" s="313"/>
    </row>
    <row r="6" spans="2:10" ht="14.25" customHeight="1" x14ac:dyDescent="0.2">
      <c r="B6" s="275"/>
      <c r="C6" s="275"/>
      <c r="D6" s="275"/>
      <c r="E6" s="275"/>
      <c r="F6" s="275"/>
      <c r="G6" s="275"/>
      <c r="H6" s="275"/>
    </row>
    <row r="7" spans="2:10" ht="14.25" customHeight="1" x14ac:dyDescent="0.2"/>
    <row r="8" spans="2:10" ht="32" x14ac:dyDescent="0.2">
      <c r="B8" s="173"/>
      <c r="C8" s="174"/>
      <c r="D8" s="174"/>
      <c r="E8" s="174" t="s">
        <v>60</v>
      </c>
      <c r="F8" s="175" t="s">
        <v>245</v>
      </c>
      <c r="G8" s="175" t="s">
        <v>45</v>
      </c>
      <c r="H8" s="176" t="s">
        <v>3</v>
      </c>
    </row>
    <row r="9" spans="2:10" x14ac:dyDescent="0.2">
      <c r="B9" s="177" t="s">
        <v>238</v>
      </c>
      <c r="E9" s="210">
        <v>100</v>
      </c>
      <c r="F9" s="206">
        <v>1.7999999999999999E-2</v>
      </c>
      <c r="G9" s="206">
        <v>3.5000000000000003E-2</v>
      </c>
      <c r="H9" s="207">
        <f>F9+G9</f>
        <v>5.3000000000000005E-2</v>
      </c>
    </row>
    <row r="10" spans="2:10" x14ac:dyDescent="0.2">
      <c r="B10" s="177" t="s">
        <v>83</v>
      </c>
      <c r="E10" s="211">
        <v>1575</v>
      </c>
      <c r="F10" s="206">
        <f>F9</f>
        <v>1.7999999999999999E-2</v>
      </c>
      <c r="G10" s="206">
        <v>3.5000000000000003E-2</v>
      </c>
      <c r="H10" s="207">
        <f>F10+G10</f>
        <v>5.3000000000000005E-2</v>
      </c>
    </row>
    <row r="11" spans="2:10" x14ac:dyDescent="0.2">
      <c r="B11" s="179" t="s">
        <v>237</v>
      </c>
      <c r="C11" s="180"/>
      <c r="D11" s="180"/>
      <c r="E11" s="212">
        <v>485</v>
      </c>
      <c r="F11" s="208"/>
      <c r="G11" s="209"/>
      <c r="H11" s="240">
        <v>7.2999999999999995E-2</v>
      </c>
    </row>
    <row r="12" spans="2:10" x14ac:dyDescent="0.2">
      <c r="G12" s="181"/>
    </row>
    <row r="13" spans="2:10" x14ac:dyDescent="0.2">
      <c r="B13" s="259" t="s">
        <v>239</v>
      </c>
      <c r="G13" s="181"/>
    </row>
    <row r="14" spans="2:10" ht="19.5" customHeight="1" x14ac:dyDescent="0.2">
      <c r="B14" s="259" t="s">
        <v>61</v>
      </c>
      <c r="C14" s="276"/>
      <c r="D14" s="276"/>
      <c r="E14" s="276"/>
      <c r="F14" s="276"/>
      <c r="G14" s="276"/>
      <c r="H14" s="276"/>
    </row>
    <row r="15" spans="2:10" ht="37.5" customHeight="1" x14ac:dyDescent="0.2">
      <c r="B15" s="320" t="s">
        <v>240</v>
      </c>
      <c r="C15" s="320"/>
      <c r="D15" s="320"/>
      <c r="E15" s="320"/>
      <c r="F15" s="320"/>
      <c r="G15" s="320"/>
      <c r="H15" s="320"/>
      <c r="J15" s="183"/>
    </row>
    <row r="16" spans="2:10" ht="33" customHeight="1" x14ac:dyDescent="0.2">
      <c r="B16" s="320" t="s">
        <v>241</v>
      </c>
      <c r="C16" s="320"/>
      <c r="D16" s="320"/>
      <c r="E16" s="320"/>
      <c r="F16" s="320"/>
      <c r="G16" s="320"/>
      <c r="H16" s="320"/>
    </row>
    <row r="17" spans="1:18" ht="72.75" customHeight="1" x14ac:dyDescent="0.2">
      <c r="B17" s="320" t="s">
        <v>242</v>
      </c>
      <c r="C17" s="320"/>
      <c r="D17" s="320"/>
      <c r="E17" s="320"/>
      <c r="F17" s="320"/>
      <c r="G17" s="320"/>
      <c r="H17" s="320"/>
    </row>
    <row r="18" spans="1:18" ht="52.5" customHeight="1" x14ac:dyDescent="0.2">
      <c r="B18" s="320" t="s">
        <v>243</v>
      </c>
      <c r="C18" s="320"/>
      <c r="D18" s="320"/>
      <c r="E18" s="320"/>
      <c r="F18" s="320"/>
      <c r="G18" s="320"/>
      <c r="H18" s="320"/>
    </row>
    <row r="19" spans="1:18" ht="65.25" customHeight="1" x14ac:dyDescent="0.2">
      <c r="B19" s="320" t="s">
        <v>244</v>
      </c>
      <c r="C19" s="320"/>
      <c r="D19" s="320"/>
      <c r="E19" s="320"/>
      <c r="F19" s="320"/>
      <c r="G19" s="320"/>
      <c r="H19" s="320"/>
    </row>
    <row r="20" spans="1:18" ht="42" customHeight="1" x14ac:dyDescent="0.2">
      <c r="B20" s="320" t="s">
        <v>82</v>
      </c>
      <c r="C20" s="320"/>
      <c r="D20" s="320"/>
      <c r="E20" s="320"/>
      <c r="F20" s="320"/>
      <c r="G20" s="320"/>
      <c r="H20" s="320"/>
      <c r="I20" s="184"/>
      <c r="J20" s="184"/>
      <c r="K20" s="184"/>
      <c r="L20" s="184"/>
      <c r="M20" s="184"/>
    </row>
    <row r="21" spans="1:18" x14ac:dyDescent="0.2">
      <c r="A21" s="182"/>
      <c r="B21" s="259" t="s">
        <v>81</v>
      </c>
    </row>
    <row r="22" spans="1:18" x14ac:dyDescent="0.2">
      <c r="A22" s="182"/>
      <c r="B22" s="259"/>
    </row>
    <row r="23" spans="1:18" ht="22.5" customHeight="1" x14ac:dyDescent="0.2">
      <c r="A23" s="182"/>
      <c r="B23" s="321" t="s">
        <v>278</v>
      </c>
      <c r="C23" s="321"/>
      <c r="D23" s="321"/>
      <c r="E23" s="321"/>
      <c r="F23" s="321"/>
      <c r="G23" s="321"/>
      <c r="H23" s="321"/>
    </row>
    <row r="24" spans="1:18" x14ac:dyDescent="0.2">
      <c r="A24" s="278"/>
      <c r="B24" s="277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</row>
    <row r="25" spans="1:18" x14ac:dyDescent="0.2">
      <c r="A25" s="182"/>
      <c r="C25" s="114"/>
      <c r="D25" s="114"/>
      <c r="G25" s="186"/>
      <c r="H25" s="114"/>
      <c r="I25" s="114"/>
      <c r="J25" s="114"/>
      <c r="K25" s="187"/>
      <c r="L25" s="114"/>
      <c r="M25" s="114"/>
    </row>
    <row r="26" spans="1:18" x14ac:dyDescent="0.2">
      <c r="A26" s="182"/>
      <c r="C26" s="187"/>
      <c r="D26" s="187"/>
      <c r="G26" s="185"/>
      <c r="H26" s="187"/>
      <c r="I26" s="187"/>
      <c r="J26" s="187"/>
      <c r="K26" s="188"/>
      <c r="L26" s="187"/>
      <c r="M26" s="187"/>
    </row>
    <row r="27" spans="1:18" x14ac:dyDescent="0.2">
      <c r="A27" s="182"/>
      <c r="C27" s="186"/>
      <c r="D27" s="186"/>
      <c r="G27" s="186"/>
      <c r="H27" s="186"/>
      <c r="I27" s="186"/>
      <c r="J27" s="186"/>
      <c r="K27" s="189"/>
      <c r="L27" s="186"/>
      <c r="M27" s="186"/>
    </row>
    <row r="28" spans="1:18" x14ac:dyDescent="0.2">
      <c r="A28" s="182"/>
      <c r="C28" s="114"/>
      <c r="D28" s="114"/>
      <c r="G28" s="186"/>
      <c r="H28" s="114"/>
      <c r="I28" s="114"/>
      <c r="J28" s="114"/>
      <c r="K28" s="178"/>
      <c r="L28" s="114"/>
      <c r="M28" s="114"/>
    </row>
    <row r="29" spans="1:18" x14ac:dyDescent="0.2">
      <c r="A29" s="182"/>
      <c r="C29" s="186"/>
      <c r="D29" s="186"/>
      <c r="G29" s="186"/>
      <c r="H29" s="186"/>
      <c r="I29" s="186"/>
      <c r="J29" s="186"/>
      <c r="K29" s="189"/>
      <c r="L29" s="186"/>
      <c r="M29" s="186"/>
    </row>
    <row r="30" spans="1:18" x14ac:dyDescent="0.2">
      <c r="A30" s="182"/>
    </row>
    <row r="31" spans="1:18" x14ac:dyDescent="0.2">
      <c r="A31" s="182"/>
    </row>
    <row r="32" spans="1:18" x14ac:dyDescent="0.2">
      <c r="A32" s="182"/>
    </row>
    <row r="33" spans="1:1" x14ac:dyDescent="0.2">
      <c r="A33" s="182"/>
    </row>
    <row r="34" spans="1:1" x14ac:dyDescent="0.2">
      <c r="A34" s="182"/>
    </row>
    <row r="35" spans="1:1" x14ac:dyDescent="0.2">
      <c r="A35" s="182"/>
    </row>
    <row r="36" spans="1:1" x14ac:dyDescent="0.2">
      <c r="A36" s="182"/>
    </row>
    <row r="37" spans="1:1" x14ac:dyDescent="0.2">
      <c r="A37" s="182"/>
    </row>
    <row r="38" spans="1:1" x14ac:dyDescent="0.2">
      <c r="A38" s="182"/>
    </row>
    <row r="39" spans="1:1" x14ac:dyDescent="0.2">
      <c r="A39" s="182"/>
    </row>
    <row r="40" spans="1:1" x14ac:dyDescent="0.2">
      <c r="A40" s="182"/>
    </row>
    <row r="41" spans="1:1" x14ac:dyDescent="0.2">
      <c r="A41" s="182"/>
    </row>
    <row r="42" spans="1:1" x14ac:dyDescent="0.2">
      <c r="A42" s="182"/>
    </row>
    <row r="43" spans="1:1" x14ac:dyDescent="0.2">
      <c r="A43" s="182"/>
    </row>
  </sheetData>
  <mergeCells count="11">
    <mergeCell ref="B20:H20"/>
    <mergeCell ref="B23:H23"/>
    <mergeCell ref="B2:H2"/>
    <mergeCell ref="B3:H3"/>
    <mergeCell ref="B4:H4"/>
    <mergeCell ref="B5:H5"/>
    <mergeCell ref="B19:H19"/>
    <mergeCell ref="B18:H18"/>
    <mergeCell ref="B17:H17"/>
    <mergeCell ref="B15:H15"/>
    <mergeCell ref="B16:H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14d7ef-47d2-49ec-98a2-beb62148fffe">2CPRT4FFDSWV-1991968691-8618</_dlc_DocId>
    <_dlc_DocIdUrl xmlns="d314d7ef-47d2-49ec-98a2-beb62148fffe">
      <Url>https://www.wmcasemgmt.com/sites/casemanagement/_layouts/15/DocIdRedir.aspx?ID=2CPRT4FFDSWV-1991968691-8618</Url>
      <Description>2CPRT4FFDSWV-1991968691-8618</Description>
    </_dlc_DocIdUrl>
    <Mode xmlns="3280b98c-2d7e-449d-b713-5a352c511315">1</Mode>
    <Content_x0020_Type xmlns="3280b98c-2d7e-449d-b713-5a352c511315">9</Content_x0020_Type>
    <Product_x0020_Type xmlns="3280b98c-2d7e-449d-b713-5a352c511315" xsi:nil="true"/>
    <Content_x0020_Name xmlns="3280b98c-2d7e-449d-b713-5a352c511315">18963</Content_x0020_Name>
    <Workflow_x0020_Instance_x0020_Name xmlns="3280b98c-2d7e-449d-b713-5a352c511315">9694</Workflow_x0020_Instance_x0020_Name>
    <Target_x0020_Audiences xmlns="3280b98c-2d7e-449d-b713-5a352c511315" xsi:nil="true"/>
    <Faculty_x0020_Sponsor xmlns="3280b98c-2d7e-449d-b713-5a352c511315">
      <UserInfo>
        <DisplayName>chaplinskys@darden.virginia.edu</DisplayName>
        <AccountId>4635</AccountId>
        <AccountType/>
      </UserInfo>
    </Faculty_x0020_Sponsor>
    <Reviewer xmlns="3280b98c-2d7e-449d-b713-5a352c511315">
      <UserInfo>
        <DisplayName>chaplinskys@darden.virginia.edu</DisplayName>
        <AccountId>4635</AccountId>
        <AccountType/>
      </UserInfo>
    </Reviewer>
    <Comments xmlns="3280b98c-2d7e-449d-b713-5a352c5113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E423D29324CE4C81F8A9ED93508B14" ma:contentTypeVersion="21" ma:contentTypeDescription="Create a new document." ma:contentTypeScope="" ma:versionID="4a1c814954c8e34a0ee0b27822380e7f">
  <xsd:schema xmlns:xsd="http://www.w3.org/2001/XMLSchema" xmlns:xs="http://www.w3.org/2001/XMLSchema" xmlns:p="http://schemas.microsoft.com/office/2006/metadata/properties" xmlns:ns2="3280b98c-2d7e-449d-b713-5a352c511315" xmlns:ns3="d314d7ef-47d2-49ec-98a2-beb62148fffe" targetNamespace="http://schemas.microsoft.com/office/2006/metadata/properties" ma:root="true" ma:fieldsID="f34bca22ad38be946af4749cd0c495c3" ns2:_="" ns3:_="">
    <xsd:import namespace="3280b98c-2d7e-449d-b713-5a352c511315"/>
    <xsd:import namespace="d314d7ef-47d2-49ec-98a2-beb62148fffe"/>
    <xsd:element name="properties">
      <xsd:complexType>
        <xsd:sequence>
          <xsd:element name="documentManagement">
            <xsd:complexType>
              <xsd:all>
                <xsd:element ref="ns2:Content_x0020_Name"/>
                <xsd:element ref="ns2:Workflow_x0020_Instance_x0020_Name" minOccurs="0"/>
                <xsd:element ref="ns2:Workflow_x0020_Instance_x0020_Name_x003a_ID" minOccurs="0"/>
                <xsd:element ref="ns2:Content_x0020_Name_x003a_ID" minOccurs="0"/>
                <xsd:element ref="ns2:Product_x0020_Type" minOccurs="0"/>
                <xsd:element ref="ns2:Content_x0020_Name_x003a_Title" minOccurs="0"/>
                <xsd:element ref="ns2:Comments" minOccurs="0"/>
                <xsd:element ref="ns2:Target_x0020_Audiences" minOccurs="0"/>
                <xsd:element ref="ns2:Faculty_x0020_Sponsor" minOccurs="0"/>
                <xsd:element ref="ns2:Reviewer" minOccurs="0"/>
                <xsd:element ref="ns2:Mode" minOccurs="0"/>
                <xsd:element ref="ns2:Content_x0020_Type" minOccurs="0"/>
                <xsd:element ref="ns3:SharedWithUser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0b98c-2d7e-449d-b713-5a352c511315" elementFormDefault="qualified">
    <xsd:import namespace="http://schemas.microsoft.com/office/2006/documentManagement/types"/>
    <xsd:import namespace="http://schemas.microsoft.com/office/infopath/2007/PartnerControls"/>
    <xsd:element name="Content_x0020_Name" ma:index="8" ma:displayName="Content Name" ma:indexed="true" ma:list="{2a1dccef-5bbd-4239-9d2c-9dab3c3bdaeb}" ma:internalName="Content_x0020_Name" ma:readOnly="false" ma:showField="Title">
      <xsd:simpleType>
        <xsd:restriction base="dms:Lookup"/>
      </xsd:simpleType>
    </xsd:element>
    <xsd:element name="Workflow_x0020_Instance_x0020_Name" ma:index="9" nillable="true" ma:displayName="Workflow Instance Name" ma:list="{a3cd38c8-60df-4dc0-a0b2-c311c937c69e}" ma:internalName="Workflow_x0020_Instance_x0020_Name" ma:showField="Title">
      <xsd:simpleType>
        <xsd:restriction base="dms:Lookup"/>
      </xsd:simpleType>
    </xsd:element>
    <xsd:element name="Workflow_x0020_Instance_x0020_Name_x003a_ID" ma:index="10" nillable="true" ma:displayName="Workflow Instance Name:ID" ma:list="{a3cd38c8-60df-4dc0-a0b2-c311c937c69e}" ma:internalName="Workflow_x0020_Instance_x0020_Name_x003a_ID" ma:readOnly="true" ma:showField="ID" ma:web="d314d7ef-47d2-49ec-98a2-beb62148fffe">
      <xsd:simpleType>
        <xsd:restriction base="dms:Lookup"/>
      </xsd:simpleType>
    </xsd:element>
    <xsd:element name="Content_x0020_Name_x003a_ID" ma:index="11" nillable="true" ma:displayName="Content Name:ID" ma:list="{2a1dccef-5bbd-4239-9d2c-9dab3c3bdaeb}" ma:internalName="Content_x0020_Name_x003a_ID" ma:readOnly="true" ma:showField="ID" ma:web="d314d7ef-47d2-49ec-98a2-beb62148fffe">
      <xsd:simpleType>
        <xsd:restriction base="dms:Lookup"/>
      </xsd:simpleType>
    </xsd:element>
    <xsd:element name="Product_x0020_Type" ma:index="12" nillable="true" ma:displayName="Product Type" ma:list="{b8add45d-a9e3-4b61-9172-dff46669a501}" ma:internalName="Product_x0020_Type" ma:showField="Title">
      <xsd:simpleType>
        <xsd:restriction base="dms:Lookup"/>
      </xsd:simpleType>
    </xsd:element>
    <xsd:element name="Content_x0020_Name_x003a_Title" ma:index="13" nillable="true" ma:displayName="Content Name:Title" ma:list="{2a1dccef-5bbd-4239-9d2c-9dab3c3bdaeb}" ma:internalName="Content_x0020_Name_x003a_Title" ma:readOnly="true" ma:showField="Title0" ma:web="d314d7ef-47d2-49ec-98a2-beb62148fffe">
      <xsd:simpleType>
        <xsd:restriction base="dms:Lookup"/>
      </xsd:simpleType>
    </xsd:element>
    <xsd:element name="Comments" ma:index="14" nillable="true" ma:displayName="Comments" ma:internalName="Comments">
      <xsd:simpleType>
        <xsd:restriction base="dms:Note">
          <xsd:maxLength value="255"/>
        </xsd:restriction>
      </xsd:simpleType>
    </xsd:element>
    <xsd:element name="Target_x0020_Audiences" ma:index="15" nillable="true" ma:displayName="Target Audiences" ma:internalName="Target_x0020_Audiences">
      <xsd:simpleType>
        <xsd:restriction base="dms:Unknown"/>
      </xsd:simpleType>
    </xsd:element>
    <xsd:element name="Faculty_x0020_Sponsor" ma:index="16" nillable="true" ma:displayName="Faculty Sponsor" ma:list="UserInfo" ma:SharePointGroup="0" ma:internalName="Faculty_x0020_Sponso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17" nillable="true" ma:displayName="Reviewer" ma:list="UserInfo" ma:SharePointGroup="0" ma:internalName="Reviewe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ode" ma:index="18" nillable="true" ma:displayName="Mode" ma:internalName="Mode">
      <xsd:simpleType>
        <xsd:restriction base="dms:Text">
          <xsd:maxLength value="255"/>
        </xsd:restriction>
      </xsd:simpleType>
    </xsd:element>
    <xsd:element name="Content_x0020_Type" ma:index="20" nillable="true" ma:displayName="Content Type" ma:list="{766e563b-7587-40d5-a39c-32c550c72680}" ma:internalName="Content_x0020_Type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4d7ef-47d2-49ec-98a2-beb62148fffe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49944A-1237-491D-8278-DC9C03FD04E2}">
  <ds:schemaRefs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314d7ef-47d2-49ec-98a2-beb62148fffe"/>
    <ds:schemaRef ds:uri="3280b98c-2d7e-449d-b713-5a352c511315"/>
  </ds:schemaRefs>
</ds:datastoreItem>
</file>

<file path=customXml/itemProps2.xml><?xml version="1.0" encoding="utf-8"?>
<ds:datastoreItem xmlns:ds="http://schemas.openxmlformats.org/officeDocument/2006/customXml" ds:itemID="{D260B031-0DB1-4530-A71F-758987496C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964F54-FD62-47BB-973D-48DF3898CF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4F5003F-8850-4BDF-8857-44513EAE9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0b98c-2d7e-449d-b713-5a352c511315"/>
    <ds:schemaRef ds:uri="d314d7ef-47d2-49ec-98a2-beb62148f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Title Page</vt:lpstr>
      <vt:lpstr>Ex 2 - Income Statement</vt:lpstr>
      <vt:lpstr>Ex 3 - Balance Sheet</vt:lpstr>
      <vt:lpstr>Ex 8 - Stock Performance</vt:lpstr>
      <vt:lpstr>Ex 9 - Perf Metrics</vt:lpstr>
      <vt:lpstr>Ex 10 - Forecast Assumptions </vt:lpstr>
      <vt:lpstr>Ex 10 - Proj. Income Statement</vt:lpstr>
      <vt:lpstr>Ex 11 - Multiples</vt:lpstr>
      <vt:lpstr>Ex 12 - Debt Schedule</vt:lpstr>
      <vt:lpstr>Ex 13 - Transaction Comps</vt:lpstr>
    </vt:vector>
  </TitlesOfParts>
  <Company>University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Roark Capital: Buyout of Buffalo Wild Wings (SPREADSHEET)</dc:title>
  <dc:subject/>
  <dc:creator>Marston, Felicia (fm2v)</dc:creator>
  <cp:keywords/>
  <dc:description/>
  <cp:lastModifiedBy>Branden Soo</cp:lastModifiedBy>
  <cp:lastPrinted>2020-05-10T02:47:23Z</cp:lastPrinted>
  <dcterms:created xsi:type="dcterms:W3CDTF">2020-04-26T14:21:27Z</dcterms:created>
  <dcterms:modified xsi:type="dcterms:W3CDTF">2024-11-22T01:19:28Z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0x010100ACE423D29324CE4C81F8A9ED93508B14</vt:lpwstr>
  </property>
  <property fmtid="{D5CDD505-2E9C-101B-9397-08002B2CF9AE}" pid="3" name="_dlc_DocIdItemGuid">
    <vt:lpwstr>99d98dc7-c977-4f45-87cc-e1b72d68f070</vt:lpwstr>
  </property>
  <property fmtid="{D5CDD505-2E9C-101B-9397-08002B2CF9AE}" pid="4" name="Order">
    <vt:r8>624900</vt:r8>
  </property>
  <property fmtid="{D5CDD505-2E9C-101B-9397-08002B2CF9AE}" pid="5" name="Submitter">
    <vt:lpwstr/>
  </property>
  <property fmtid="{D5CDD505-2E9C-101B-9397-08002B2CF9AE}" pid="6" name="Submitted By">
    <vt:lpwstr>MullinL@darden.virginia.edu</vt:lpwstr>
  </property>
  <property fmtid="{D5CDD505-2E9C-101B-9397-08002B2CF9AE}" pid="7" name="Reason For Rejection">
    <vt:lpwstr/>
  </property>
  <property fmtid="{D5CDD505-2E9C-101B-9397-08002B2CF9AE}" pid="8" name="Submission Status">
    <vt:lpwstr>Accepted</vt:lpwstr>
  </property>
  <property fmtid="{D5CDD505-2E9C-101B-9397-08002B2CF9AE}" pid="9" name="Task ID">
    <vt:lpwstr>85264</vt:lpwstr>
  </property>
  <property fmtid="{D5CDD505-2E9C-101B-9397-08002B2CF9AE}" pid="10" name="Upload Mode">
    <vt:lpwstr>Email</vt:lpwstr>
  </property>
  <property fmtid="{D5CDD505-2E9C-101B-9397-08002B2CF9AE}" pid="11" name="Email Time Stamp">
    <vt:filetime>2021-06-01T11:46:13Z</vt:filetime>
  </property>
  <property fmtid="{D5CDD505-2E9C-101B-9397-08002B2CF9AE}" pid="12" name="Email Subject">
    <vt:lpwstr>FW: Buffalo Wild Wings – new case and teaching note</vt:lpwstr>
  </property>
  <property fmtid="{D5CDD505-2E9C-101B-9397-08002B2CF9AE}" pid="13" name="Workflow Template Name">
    <vt:lpwstr>87</vt:lpwstr>
  </property>
  <property fmtid="{D5CDD505-2E9C-101B-9397-08002B2CF9AE}" pid="14" name="Acceptance Task ID">
    <vt:lpwstr>85309</vt:lpwstr>
  </property>
</Properties>
</file>